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ctrlProps/ctrlProp4.xml" ContentType="application/vnd.ms-excel.controlproperties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حسابات سيتي بلازا\"/>
    </mc:Choice>
  </mc:AlternateContent>
  <bookViews>
    <workbookView xWindow="0" yWindow="0" windowWidth="20700" windowHeight="7830" tabRatio="863" firstSheet="14" activeTab="37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3" r:id="rId23"/>
    <sheet name="24" sheetId="24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ي" sheetId="32" r:id="rId32"/>
    <sheet name="الموردين" sheetId="33" r:id="rId33"/>
    <sheet name="الموردين (2)" sheetId="37" r:id="rId34"/>
    <sheet name="سلف العاملين " sheetId="34" r:id="rId35"/>
    <sheet name="سلف العاملين  (2)" sheetId="44" r:id="rId36"/>
    <sheet name="رواتب " sheetId="43" r:id="rId37"/>
    <sheet name="قائمة دخل " sheetId="41" r:id="rId38"/>
  </sheets>
  <definedNames>
    <definedName name="_xlnm._FilterDatabase" localSheetId="21" hidden="1">'22'!$A$2:$Y$50</definedName>
    <definedName name="_xlnm._FilterDatabase" localSheetId="22" hidden="1">'23'!$A$2:$X$50</definedName>
    <definedName name="_xlnm._FilterDatabase" localSheetId="35" hidden="1">'سلف العاملين  (2)'!$B$3:$G$147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0" i="43" l="1"/>
  <c r="L40" i="43"/>
  <c r="F148" i="44"/>
  <c r="E148" i="44"/>
  <c r="D148" i="44"/>
  <c r="F146" i="44"/>
  <c r="E146" i="44"/>
  <c r="D146" i="44"/>
  <c r="F143" i="44"/>
  <c r="E143" i="44"/>
  <c r="D143" i="44"/>
  <c r="F138" i="44"/>
  <c r="E138" i="44"/>
  <c r="D138" i="44"/>
  <c r="F131" i="44"/>
  <c r="E131" i="44"/>
  <c r="D131" i="44"/>
  <c r="F119" i="44"/>
  <c r="E119" i="44"/>
  <c r="D119" i="44"/>
  <c r="F114" i="44"/>
  <c r="E114" i="44"/>
  <c r="D114" i="44"/>
  <c r="F111" i="44"/>
  <c r="E111" i="44"/>
  <c r="D111" i="44"/>
  <c r="F109" i="44"/>
  <c r="E109" i="44"/>
  <c r="D109" i="44"/>
  <c r="F99" i="44"/>
  <c r="E99" i="44"/>
  <c r="D99" i="44"/>
  <c r="F92" i="44"/>
  <c r="E92" i="44"/>
  <c r="D92" i="44"/>
  <c r="F88" i="44"/>
  <c r="E88" i="44"/>
  <c r="D88" i="44"/>
  <c r="F84" i="44"/>
  <c r="E84" i="44"/>
  <c r="D84" i="44"/>
  <c r="F82" i="44"/>
  <c r="E82" i="44"/>
  <c r="D82" i="44"/>
  <c r="F78" i="44"/>
  <c r="E78" i="44"/>
  <c r="D78" i="44"/>
  <c r="F75" i="44"/>
  <c r="E75" i="44"/>
  <c r="D75" i="44"/>
  <c r="F73" i="44"/>
  <c r="E73" i="44"/>
  <c r="D73" i="44"/>
  <c r="F68" i="44"/>
  <c r="E68" i="44"/>
  <c r="D68" i="44"/>
  <c r="F66" i="44"/>
  <c r="E66" i="44"/>
  <c r="D66" i="44"/>
  <c r="F62" i="44"/>
  <c r="E62" i="44"/>
  <c r="D62" i="44"/>
  <c r="F60" i="44"/>
  <c r="E60" i="44"/>
  <c r="D60" i="44"/>
  <c r="F57" i="44"/>
  <c r="E57" i="44"/>
  <c r="D57" i="44"/>
  <c r="F55" i="44"/>
  <c r="E55" i="44"/>
  <c r="D55" i="44"/>
  <c r="F47" i="44"/>
  <c r="E47" i="44"/>
  <c r="D47" i="44"/>
  <c r="F45" i="44"/>
  <c r="E45" i="44"/>
  <c r="D45" i="44"/>
  <c r="F36" i="44"/>
  <c r="E36" i="44"/>
  <c r="D36" i="44"/>
  <c r="F31" i="44"/>
  <c r="E31" i="44"/>
  <c r="D31" i="44"/>
  <c r="F27" i="44"/>
  <c r="E27" i="44"/>
  <c r="D27" i="44"/>
  <c r="F25" i="44"/>
  <c r="E25" i="44"/>
  <c r="D25" i="44"/>
  <c r="F22" i="44"/>
  <c r="E22" i="44"/>
  <c r="D22" i="44"/>
  <c r="F19" i="44"/>
  <c r="E19" i="44"/>
  <c r="D19" i="44"/>
  <c r="F16" i="44"/>
  <c r="E16" i="44"/>
  <c r="D16" i="44"/>
  <c r="F13" i="44"/>
  <c r="E13" i="44"/>
  <c r="D13" i="44"/>
  <c r="F11" i="44"/>
  <c r="F149" i="44" s="1"/>
  <c r="E11" i="44"/>
  <c r="D11" i="44"/>
  <c r="F9" i="44"/>
  <c r="E9" i="44"/>
  <c r="E149" i="44" s="1"/>
  <c r="D9" i="44"/>
  <c r="D149" i="44" s="1"/>
  <c r="J6" i="44"/>
  <c r="J10" i="44" s="1"/>
  <c r="J8" i="44" l="1"/>
  <c r="J7" i="44"/>
  <c r="J40" i="43"/>
  <c r="I40" i="43"/>
  <c r="V40" i="43"/>
  <c r="W40" i="43"/>
  <c r="Y5" i="43"/>
  <c r="Y6" i="43"/>
  <c r="Y7" i="43"/>
  <c r="Y8" i="43"/>
  <c r="Y9" i="43"/>
  <c r="Y10" i="43"/>
  <c r="Y11" i="43"/>
  <c r="Y12" i="43"/>
  <c r="Y13" i="43"/>
  <c r="Y14" i="43"/>
  <c r="Y15" i="43"/>
  <c r="Y16" i="43"/>
  <c r="Y17" i="43"/>
  <c r="Y18" i="43"/>
  <c r="Y19" i="43"/>
  <c r="Y20" i="43"/>
  <c r="Y21" i="43"/>
  <c r="Y22" i="43"/>
  <c r="Y23" i="43"/>
  <c r="Y24" i="43"/>
  <c r="Y25" i="43"/>
  <c r="Y26" i="43"/>
  <c r="Y27" i="43"/>
  <c r="Y28" i="43"/>
  <c r="Y29" i="43"/>
  <c r="Y30" i="43"/>
  <c r="Y31" i="43"/>
  <c r="Y32" i="43"/>
  <c r="Y33" i="43"/>
  <c r="Y34" i="43"/>
  <c r="Y35" i="43"/>
  <c r="Y36" i="43"/>
  <c r="Y37" i="43"/>
  <c r="Y38" i="43"/>
  <c r="Y39" i="43"/>
  <c r="Y4" i="43"/>
  <c r="U31" i="43"/>
  <c r="U12" i="43"/>
  <c r="U11" i="43"/>
  <c r="H31" i="43"/>
  <c r="J12" i="44" l="1"/>
  <c r="H12" i="43"/>
  <c r="H11" i="43"/>
  <c r="L11" i="43" s="1"/>
  <c r="L5" i="43"/>
  <c r="L6" i="43"/>
  <c r="L7" i="43"/>
  <c r="L8" i="43"/>
  <c r="L9" i="43"/>
  <c r="L10" i="43"/>
  <c r="L12" i="43"/>
  <c r="L13" i="43"/>
  <c r="L14" i="43"/>
  <c r="L15" i="43"/>
  <c r="L16" i="43"/>
  <c r="L17" i="43"/>
  <c r="L18" i="43"/>
  <c r="L19" i="43"/>
  <c r="L20" i="43"/>
  <c r="L21" i="43"/>
  <c r="L22" i="43"/>
  <c r="L23" i="43"/>
  <c r="L24" i="43"/>
  <c r="L25" i="43"/>
  <c r="L26" i="43"/>
  <c r="L27" i="43"/>
  <c r="L28" i="43"/>
  <c r="L29" i="43"/>
  <c r="L30" i="43"/>
  <c r="L31" i="43"/>
  <c r="L32" i="43"/>
  <c r="L33" i="43"/>
  <c r="L34" i="43"/>
  <c r="L35" i="43"/>
  <c r="L36" i="43"/>
  <c r="L37" i="43"/>
  <c r="L38" i="43"/>
  <c r="L39" i="43"/>
  <c r="L41" i="43"/>
  <c r="L42" i="43"/>
  <c r="L43" i="43"/>
  <c r="L44" i="43"/>
  <c r="L45" i="43"/>
  <c r="L46" i="43"/>
  <c r="L47" i="43"/>
  <c r="L48" i="43"/>
  <c r="L49" i="43"/>
  <c r="L50" i="43"/>
  <c r="L51" i="43"/>
  <c r="L52" i="43"/>
  <c r="L53" i="43"/>
  <c r="L54" i="43"/>
  <c r="L55" i="43"/>
  <c r="L56" i="43"/>
  <c r="L57" i="43"/>
  <c r="L58" i="43"/>
  <c r="L59" i="43"/>
  <c r="L60" i="43"/>
  <c r="L61" i="43"/>
  <c r="L62" i="43"/>
  <c r="L63" i="43"/>
  <c r="L64" i="43"/>
  <c r="L65" i="43"/>
  <c r="L66" i="43"/>
  <c r="L67" i="43"/>
  <c r="L68" i="43"/>
  <c r="L69" i="43"/>
  <c r="L70" i="43"/>
  <c r="L71" i="43"/>
  <c r="L72" i="43"/>
  <c r="L73" i="43"/>
  <c r="L74" i="43"/>
  <c r="L75" i="43"/>
  <c r="L76" i="43"/>
  <c r="L77" i="43"/>
  <c r="L78" i="43"/>
  <c r="L79" i="43"/>
  <c r="L80" i="43"/>
  <c r="L81" i="43"/>
  <c r="L82" i="43"/>
  <c r="L83" i="43"/>
  <c r="L84" i="43"/>
  <c r="L85" i="43"/>
  <c r="L86" i="43"/>
  <c r="L87" i="43"/>
  <c r="L88" i="43"/>
  <c r="L89" i="43"/>
  <c r="L90" i="43"/>
  <c r="L91" i="43"/>
  <c r="L92" i="43"/>
  <c r="L93" i="43"/>
  <c r="L94" i="43"/>
  <c r="L95" i="43"/>
  <c r="L96" i="43"/>
  <c r="L97" i="43"/>
  <c r="L98" i="43"/>
  <c r="L99" i="43"/>
  <c r="L100" i="43"/>
  <c r="L101" i="43"/>
  <c r="L102" i="43"/>
  <c r="L103" i="43"/>
  <c r="L104" i="43"/>
  <c r="L105" i="43"/>
  <c r="L106" i="43"/>
  <c r="L107" i="43"/>
  <c r="L108" i="43"/>
  <c r="L109" i="43"/>
  <c r="L110" i="43"/>
  <c r="L111" i="43"/>
  <c r="L112" i="43"/>
  <c r="L113" i="43"/>
  <c r="L114" i="43"/>
  <c r="L4" i="43"/>
  <c r="P115" i="43" l="1"/>
  <c r="E35" i="41"/>
  <c r="F25" i="41"/>
  <c r="E13" i="41" l="1"/>
  <c r="F9" i="41" l="1"/>
  <c r="F16" i="41" s="1"/>
  <c r="F26" i="41" s="1"/>
  <c r="F28" i="41" s="1"/>
  <c r="F37" i="41" s="1"/>
  <c r="F115" i="34"/>
  <c r="E115" i="34"/>
  <c r="D115" i="34"/>
  <c r="J115" i="34" s="1"/>
  <c r="D40" i="37"/>
  <c r="D39" i="37"/>
  <c r="E32" i="37"/>
  <c r="D32" i="37"/>
  <c r="E27" i="37"/>
  <c r="D27" i="37"/>
  <c r="E21" i="37"/>
  <c r="D21" i="37"/>
  <c r="E17" i="37"/>
  <c r="D17" i="37"/>
  <c r="E9" i="37"/>
  <c r="D9" i="37"/>
  <c r="E6" i="37"/>
  <c r="D6" i="37"/>
  <c r="E4" i="37"/>
  <c r="E40" i="37" s="1"/>
  <c r="D4" i="37"/>
  <c r="E33" i="37"/>
  <c r="E39" i="37" s="1"/>
  <c r="J8" i="37"/>
  <c r="J11" i="37" s="1"/>
  <c r="J10" i="37" l="1"/>
  <c r="J12" i="37" s="1"/>
  <c r="E15" i="33"/>
  <c r="H42" i="30"/>
  <c r="G27" i="30"/>
  <c r="G26" i="30"/>
  <c r="D50" i="28"/>
  <c r="D3" i="28"/>
  <c r="D50" i="29"/>
  <c r="H29" i="25"/>
  <c r="Y10" i="25"/>
  <c r="G4" i="32"/>
  <c r="H4" i="32"/>
  <c r="G5" i="32"/>
  <c r="H5" i="32"/>
  <c r="G6" i="32"/>
  <c r="H6" i="32"/>
  <c r="G7" i="32"/>
  <c r="H7" i="32"/>
  <c r="G8" i="32"/>
  <c r="H8" i="32"/>
  <c r="G9" i="32"/>
  <c r="H9" i="32"/>
  <c r="G10" i="32"/>
  <c r="H10" i="32"/>
  <c r="G11" i="32"/>
  <c r="H11" i="32"/>
  <c r="G12" i="32"/>
  <c r="H12" i="32"/>
  <c r="G13" i="32"/>
  <c r="H13" i="32"/>
  <c r="G14" i="32"/>
  <c r="H14" i="32"/>
  <c r="G15" i="32"/>
  <c r="H15" i="32"/>
  <c r="G16" i="32"/>
  <c r="H16" i="32"/>
  <c r="G17" i="32"/>
  <c r="H17" i="32"/>
  <c r="G18" i="32"/>
  <c r="H18" i="32"/>
  <c r="G19" i="32"/>
  <c r="H19" i="32"/>
  <c r="G20" i="32"/>
  <c r="H20" i="32"/>
  <c r="G21" i="32"/>
  <c r="H21" i="32"/>
  <c r="G22" i="32"/>
  <c r="H22" i="32"/>
  <c r="G23" i="32"/>
  <c r="H23" i="32"/>
  <c r="G24" i="32"/>
  <c r="H24" i="32"/>
  <c r="G25" i="32"/>
  <c r="H25" i="32"/>
  <c r="G26" i="32"/>
  <c r="H26" i="32"/>
  <c r="G27" i="32"/>
  <c r="H27" i="32"/>
  <c r="G28" i="32"/>
  <c r="H28" i="32"/>
  <c r="G29" i="32"/>
  <c r="H29" i="32"/>
  <c r="G30" i="32"/>
  <c r="H30" i="32"/>
  <c r="G31" i="32"/>
  <c r="H31" i="32"/>
  <c r="G32" i="32"/>
  <c r="H32" i="32"/>
  <c r="G33" i="32"/>
  <c r="H33" i="32"/>
  <c r="G34" i="32"/>
  <c r="H34" i="32"/>
  <c r="G35" i="32"/>
  <c r="H35" i="32"/>
  <c r="G36" i="32"/>
  <c r="H36" i="32"/>
  <c r="G37" i="32"/>
  <c r="H37" i="32"/>
  <c r="G38" i="32"/>
  <c r="H38" i="32"/>
  <c r="G39" i="32"/>
  <c r="H39" i="32"/>
  <c r="G40" i="32"/>
  <c r="H40" i="32"/>
  <c r="G41" i="32"/>
  <c r="H41" i="32"/>
  <c r="G42" i="32"/>
  <c r="H42" i="32"/>
  <c r="G43" i="32"/>
  <c r="H43" i="32"/>
  <c r="G44" i="32"/>
  <c r="H44" i="32"/>
  <c r="G45" i="32"/>
  <c r="H45" i="32"/>
  <c r="G46" i="32"/>
  <c r="H46" i="32"/>
  <c r="G47" i="32"/>
  <c r="H47" i="32"/>
  <c r="G48" i="32"/>
  <c r="H48" i="32"/>
  <c r="G49" i="32"/>
  <c r="H49" i="32"/>
  <c r="H3" i="32"/>
  <c r="H50" i="2"/>
  <c r="H50" i="3"/>
  <c r="H50" i="4"/>
  <c r="H50" i="5"/>
  <c r="H50" i="6"/>
  <c r="H50" i="7"/>
  <c r="H50" i="8"/>
  <c r="H50" i="9"/>
  <c r="H50" i="10"/>
  <c r="H50" i="11"/>
  <c r="H50" i="12"/>
  <c r="H50" i="13"/>
  <c r="H50" i="14"/>
  <c r="H50" i="15"/>
  <c r="H50" i="16"/>
  <c r="H50" i="17"/>
  <c r="H50" i="18"/>
  <c r="H50" i="19"/>
  <c r="H50" i="20"/>
  <c r="H50" i="21"/>
  <c r="H50" i="22"/>
  <c r="H50" i="23"/>
  <c r="H50" i="24"/>
  <c r="H50" i="25"/>
  <c r="H50" i="26"/>
  <c r="H50" i="27"/>
  <c r="H50" i="28"/>
  <c r="H50" i="29"/>
  <c r="H50" i="30"/>
  <c r="H50" i="31"/>
  <c r="H50" i="1"/>
  <c r="H50" i="32" l="1"/>
  <c r="J6" i="34"/>
  <c r="J7" i="34" s="1"/>
  <c r="J8" i="34" l="1"/>
  <c r="J9" i="34"/>
  <c r="G22" i="23"/>
  <c r="G18" i="15"/>
  <c r="G11" i="13"/>
  <c r="G7" i="13"/>
  <c r="J10" i="34" l="1"/>
  <c r="J6" i="33"/>
  <c r="J8" i="33" s="1"/>
  <c r="J7" i="33" l="1"/>
  <c r="J9" i="33" s="1"/>
  <c r="I4" i="32"/>
  <c r="J4" i="32"/>
  <c r="K4" i="32"/>
  <c r="L4" i="32"/>
  <c r="M4" i="32"/>
  <c r="N4" i="32"/>
  <c r="O4" i="32"/>
  <c r="P4" i="32"/>
  <c r="Q4" i="32"/>
  <c r="R4" i="32"/>
  <c r="S4" i="32"/>
  <c r="T4" i="32"/>
  <c r="U4" i="32"/>
  <c r="V4" i="32"/>
  <c r="W4" i="32"/>
  <c r="X4" i="32"/>
  <c r="Y4" i="32"/>
  <c r="Z4" i="32"/>
  <c r="AA4" i="32"/>
  <c r="AB4" i="32"/>
  <c r="AC4" i="32"/>
  <c r="I5" i="32"/>
  <c r="J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I6" i="32"/>
  <c r="J6" i="32"/>
  <c r="K6" i="32"/>
  <c r="L6" i="32"/>
  <c r="M6" i="32"/>
  <c r="N6" i="32"/>
  <c r="O6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X7" i="32"/>
  <c r="Y7" i="32"/>
  <c r="Z7" i="32"/>
  <c r="AA7" i="32"/>
  <c r="AB7" i="32"/>
  <c r="AC7" i="32"/>
  <c r="I8" i="32"/>
  <c r="J8" i="32"/>
  <c r="K8" i="32"/>
  <c r="L8" i="32"/>
  <c r="M8" i="32"/>
  <c r="N8" i="32"/>
  <c r="O8" i="32"/>
  <c r="P8" i="32"/>
  <c r="Q8" i="32"/>
  <c r="R8" i="32"/>
  <c r="S8" i="32"/>
  <c r="T8" i="32"/>
  <c r="U8" i="32"/>
  <c r="V8" i="32"/>
  <c r="W8" i="32"/>
  <c r="X8" i="32"/>
  <c r="Y8" i="32"/>
  <c r="Z8" i="32"/>
  <c r="AA8" i="32"/>
  <c r="AB8" i="32"/>
  <c r="AC8" i="32"/>
  <c r="I9" i="32"/>
  <c r="J9" i="32"/>
  <c r="K9" i="32"/>
  <c r="L9" i="32"/>
  <c r="M9" i="32"/>
  <c r="N9" i="32"/>
  <c r="O9" i="32"/>
  <c r="P9" i="32"/>
  <c r="Q9" i="32"/>
  <c r="R9" i="32"/>
  <c r="S9" i="32"/>
  <c r="T9" i="32"/>
  <c r="U9" i="32"/>
  <c r="V9" i="32"/>
  <c r="W9" i="32"/>
  <c r="X9" i="32"/>
  <c r="Y9" i="32"/>
  <c r="Z9" i="32"/>
  <c r="AA9" i="32"/>
  <c r="AB9" i="32"/>
  <c r="AC9" i="32"/>
  <c r="I10" i="32"/>
  <c r="J10" i="32"/>
  <c r="K10" i="32"/>
  <c r="L10" i="32"/>
  <c r="M10" i="32"/>
  <c r="N10" i="32"/>
  <c r="O10" i="32"/>
  <c r="P10" i="32"/>
  <c r="Q10" i="32"/>
  <c r="R10" i="32"/>
  <c r="S10" i="32"/>
  <c r="T10" i="32"/>
  <c r="U10" i="32"/>
  <c r="V10" i="32"/>
  <c r="W10" i="32"/>
  <c r="X10" i="32"/>
  <c r="Y10" i="32"/>
  <c r="Z10" i="32"/>
  <c r="AA10" i="32"/>
  <c r="AB10" i="32"/>
  <c r="AC10" i="32"/>
  <c r="I11" i="32"/>
  <c r="J11" i="32"/>
  <c r="K11" i="32"/>
  <c r="L11" i="32"/>
  <c r="M11" i="32"/>
  <c r="N11" i="32"/>
  <c r="O11" i="32"/>
  <c r="P11" i="32"/>
  <c r="Q11" i="32"/>
  <c r="R11" i="32"/>
  <c r="S11" i="32"/>
  <c r="T11" i="32"/>
  <c r="U11" i="32"/>
  <c r="V11" i="32"/>
  <c r="W11" i="32"/>
  <c r="X11" i="32"/>
  <c r="Y11" i="32"/>
  <c r="Z11" i="32"/>
  <c r="AA11" i="32"/>
  <c r="AB11" i="32"/>
  <c r="AC11" i="32"/>
  <c r="I12" i="32"/>
  <c r="J12" i="32"/>
  <c r="K12" i="32"/>
  <c r="L12" i="32"/>
  <c r="M12" i="32"/>
  <c r="N12" i="32"/>
  <c r="O12" i="32"/>
  <c r="P12" i="32"/>
  <c r="Q12" i="32"/>
  <c r="R12" i="32"/>
  <c r="S12" i="32"/>
  <c r="T12" i="32"/>
  <c r="U12" i="32"/>
  <c r="V12" i="32"/>
  <c r="W12" i="32"/>
  <c r="X12" i="32"/>
  <c r="Y12" i="32"/>
  <c r="Z12" i="32"/>
  <c r="AA12" i="32"/>
  <c r="AB12" i="32"/>
  <c r="AC12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U13" i="32"/>
  <c r="V13" i="32"/>
  <c r="W13" i="32"/>
  <c r="X13" i="32"/>
  <c r="Y13" i="32"/>
  <c r="Z13" i="32"/>
  <c r="AA13" i="32"/>
  <c r="AB13" i="32"/>
  <c r="AC13" i="32"/>
  <c r="I14" i="32"/>
  <c r="J14" i="32"/>
  <c r="K14" i="32"/>
  <c r="L14" i="32"/>
  <c r="M14" i="32"/>
  <c r="N14" i="32"/>
  <c r="O14" i="32"/>
  <c r="P14" i="32"/>
  <c r="Q14" i="32"/>
  <c r="R14" i="32"/>
  <c r="S14" i="32"/>
  <c r="T14" i="32"/>
  <c r="U14" i="32"/>
  <c r="V14" i="32"/>
  <c r="W14" i="32"/>
  <c r="X14" i="32"/>
  <c r="Y14" i="32"/>
  <c r="Z14" i="32"/>
  <c r="AA14" i="32"/>
  <c r="AB14" i="32"/>
  <c r="AC14" i="32"/>
  <c r="I15" i="32"/>
  <c r="J15" i="32"/>
  <c r="K15" i="32"/>
  <c r="L15" i="32"/>
  <c r="M15" i="32"/>
  <c r="N15" i="32"/>
  <c r="O15" i="32"/>
  <c r="P15" i="32"/>
  <c r="Q15" i="32"/>
  <c r="R15" i="32"/>
  <c r="S15" i="32"/>
  <c r="T15" i="32"/>
  <c r="U15" i="32"/>
  <c r="V15" i="32"/>
  <c r="W15" i="32"/>
  <c r="X15" i="32"/>
  <c r="Y15" i="32"/>
  <c r="Z15" i="32"/>
  <c r="AA15" i="32"/>
  <c r="AB15" i="32"/>
  <c r="AC15" i="32"/>
  <c r="I16" i="32"/>
  <c r="J16" i="32"/>
  <c r="K16" i="32"/>
  <c r="L16" i="32"/>
  <c r="M16" i="32"/>
  <c r="N16" i="32"/>
  <c r="O16" i="32"/>
  <c r="P16" i="32"/>
  <c r="Q16" i="32"/>
  <c r="R16" i="32"/>
  <c r="S16" i="32"/>
  <c r="T16" i="32"/>
  <c r="U16" i="32"/>
  <c r="V16" i="32"/>
  <c r="W16" i="32"/>
  <c r="X16" i="32"/>
  <c r="Y16" i="32"/>
  <c r="Z16" i="32"/>
  <c r="AA16" i="32"/>
  <c r="AB16" i="32"/>
  <c r="AC16" i="32"/>
  <c r="I17" i="32"/>
  <c r="J17" i="32"/>
  <c r="K17" i="32"/>
  <c r="L17" i="32"/>
  <c r="M17" i="32"/>
  <c r="N17" i="32"/>
  <c r="O17" i="32"/>
  <c r="P17" i="32"/>
  <c r="Q17" i="32"/>
  <c r="R17" i="32"/>
  <c r="S17" i="32"/>
  <c r="T17" i="32"/>
  <c r="U17" i="32"/>
  <c r="V17" i="32"/>
  <c r="W17" i="32"/>
  <c r="X17" i="32"/>
  <c r="Y17" i="32"/>
  <c r="Z17" i="32"/>
  <c r="AA17" i="32"/>
  <c r="AB17" i="32"/>
  <c r="AC17" i="32"/>
  <c r="I18" i="32"/>
  <c r="J18" i="32"/>
  <c r="K18" i="32"/>
  <c r="L18" i="32"/>
  <c r="M18" i="32"/>
  <c r="N18" i="32"/>
  <c r="O18" i="32"/>
  <c r="P18" i="32"/>
  <c r="Q18" i="32"/>
  <c r="R18" i="32"/>
  <c r="S18" i="32"/>
  <c r="T18" i="32"/>
  <c r="U18" i="32"/>
  <c r="V18" i="32"/>
  <c r="W18" i="32"/>
  <c r="X18" i="32"/>
  <c r="Y18" i="32"/>
  <c r="Z18" i="32"/>
  <c r="AA18" i="32"/>
  <c r="AB18" i="32"/>
  <c r="AC18" i="32"/>
  <c r="I19" i="32"/>
  <c r="J19" i="32"/>
  <c r="K19" i="32"/>
  <c r="L19" i="32"/>
  <c r="M19" i="32"/>
  <c r="N19" i="32"/>
  <c r="O19" i="32"/>
  <c r="P19" i="32"/>
  <c r="Q19" i="32"/>
  <c r="R19" i="32"/>
  <c r="S19" i="32"/>
  <c r="T19" i="32"/>
  <c r="U19" i="32"/>
  <c r="V19" i="32"/>
  <c r="W19" i="32"/>
  <c r="X19" i="32"/>
  <c r="Y19" i="32"/>
  <c r="Z19" i="32"/>
  <c r="AA19" i="32"/>
  <c r="AB19" i="32"/>
  <c r="AC19" i="32"/>
  <c r="I20" i="32"/>
  <c r="J20" i="32"/>
  <c r="K20" i="32"/>
  <c r="L20" i="32"/>
  <c r="M20" i="32"/>
  <c r="N20" i="32"/>
  <c r="O20" i="32"/>
  <c r="P20" i="32"/>
  <c r="Q20" i="32"/>
  <c r="R20" i="32"/>
  <c r="S20" i="32"/>
  <c r="T20" i="32"/>
  <c r="U20" i="32"/>
  <c r="V20" i="32"/>
  <c r="W20" i="32"/>
  <c r="X20" i="32"/>
  <c r="Y20" i="32"/>
  <c r="Z20" i="32"/>
  <c r="AA20" i="32"/>
  <c r="AB20" i="32"/>
  <c r="AC20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I22" i="32"/>
  <c r="J22" i="32"/>
  <c r="K22" i="32"/>
  <c r="L22" i="32"/>
  <c r="M22" i="32"/>
  <c r="N22" i="32"/>
  <c r="O22" i="32"/>
  <c r="P22" i="32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Z24" i="32"/>
  <c r="AA24" i="32"/>
  <c r="AB24" i="32"/>
  <c r="AC24" i="32"/>
  <c r="I25" i="32"/>
  <c r="J25" i="32"/>
  <c r="K25" i="32"/>
  <c r="L25" i="32"/>
  <c r="M25" i="32"/>
  <c r="N25" i="32"/>
  <c r="O25" i="32"/>
  <c r="P25" i="32"/>
  <c r="Q25" i="32"/>
  <c r="R25" i="32"/>
  <c r="S25" i="32"/>
  <c r="T25" i="32"/>
  <c r="U25" i="32"/>
  <c r="V25" i="32"/>
  <c r="W25" i="32"/>
  <c r="X25" i="32"/>
  <c r="Y25" i="32"/>
  <c r="Z25" i="32"/>
  <c r="AA25" i="32"/>
  <c r="AB25" i="32"/>
  <c r="AC25" i="32"/>
  <c r="I26" i="32"/>
  <c r="J26" i="32"/>
  <c r="K26" i="32"/>
  <c r="L26" i="32"/>
  <c r="M26" i="32"/>
  <c r="N26" i="32"/>
  <c r="O26" i="32"/>
  <c r="P26" i="32"/>
  <c r="Q26" i="32"/>
  <c r="R26" i="32"/>
  <c r="S26" i="32"/>
  <c r="T26" i="32"/>
  <c r="U26" i="32"/>
  <c r="V26" i="32"/>
  <c r="W26" i="32"/>
  <c r="X26" i="32"/>
  <c r="Y26" i="32"/>
  <c r="Z26" i="32"/>
  <c r="AA26" i="32"/>
  <c r="AB26" i="32"/>
  <c r="AC26" i="32"/>
  <c r="I27" i="32"/>
  <c r="J27" i="32"/>
  <c r="K27" i="32"/>
  <c r="L27" i="32"/>
  <c r="M27" i="32"/>
  <c r="N27" i="32"/>
  <c r="O27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AC27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U28" i="32"/>
  <c r="V28" i="32"/>
  <c r="W28" i="32"/>
  <c r="X28" i="32"/>
  <c r="Y28" i="32"/>
  <c r="Z28" i="32"/>
  <c r="AA28" i="32"/>
  <c r="AB28" i="32"/>
  <c r="AC28" i="32"/>
  <c r="I29" i="32"/>
  <c r="J29" i="32"/>
  <c r="K29" i="32"/>
  <c r="L29" i="32"/>
  <c r="M29" i="32"/>
  <c r="N29" i="32"/>
  <c r="O29" i="32"/>
  <c r="P29" i="32"/>
  <c r="Q29" i="32"/>
  <c r="R29" i="32"/>
  <c r="S29" i="32"/>
  <c r="T29" i="32"/>
  <c r="U29" i="32"/>
  <c r="V29" i="32"/>
  <c r="W29" i="32"/>
  <c r="X29" i="32"/>
  <c r="Y29" i="32"/>
  <c r="Z29" i="32"/>
  <c r="AA29" i="32"/>
  <c r="AB29" i="32"/>
  <c r="AC29" i="32"/>
  <c r="I30" i="32"/>
  <c r="J30" i="32"/>
  <c r="K30" i="32"/>
  <c r="L30" i="32"/>
  <c r="M30" i="32"/>
  <c r="N30" i="32"/>
  <c r="O30" i="32"/>
  <c r="P30" i="32"/>
  <c r="Q30" i="32"/>
  <c r="R30" i="32"/>
  <c r="S30" i="32"/>
  <c r="T30" i="32"/>
  <c r="U30" i="32"/>
  <c r="V30" i="32"/>
  <c r="W30" i="32"/>
  <c r="X30" i="32"/>
  <c r="Y30" i="32"/>
  <c r="Z30" i="32"/>
  <c r="AA30" i="32"/>
  <c r="AB30" i="32"/>
  <c r="AC30" i="32"/>
  <c r="I31" i="32"/>
  <c r="J31" i="32"/>
  <c r="K31" i="32"/>
  <c r="L31" i="32"/>
  <c r="M31" i="32"/>
  <c r="N31" i="32"/>
  <c r="O31" i="32"/>
  <c r="P31" i="32"/>
  <c r="Q31" i="32"/>
  <c r="R31" i="32"/>
  <c r="S31" i="32"/>
  <c r="T31" i="32"/>
  <c r="U31" i="32"/>
  <c r="V31" i="32"/>
  <c r="W31" i="32"/>
  <c r="X31" i="32"/>
  <c r="Y31" i="32"/>
  <c r="Z31" i="32"/>
  <c r="AA31" i="32"/>
  <c r="AB31" i="32"/>
  <c r="AC31" i="32"/>
  <c r="I32" i="32"/>
  <c r="J32" i="32"/>
  <c r="K32" i="32"/>
  <c r="L32" i="32"/>
  <c r="M32" i="32"/>
  <c r="N32" i="32"/>
  <c r="O32" i="32"/>
  <c r="P32" i="32"/>
  <c r="Q32" i="32"/>
  <c r="R32" i="32"/>
  <c r="S32" i="32"/>
  <c r="T32" i="32"/>
  <c r="U32" i="32"/>
  <c r="V32" i="32"/>
  <c r="W32" i="32"/>
  <c r="X32" i="32"/>
  <c r="Y32" i="32"/>
  <c r="Z32" i="32"/>
  <c r="AA32" i="32"/>
  <c r="AB32" i="32"/>
  <c r="AC32" i="32"/>
  <c r="I33" i="32"/>
  <c r="J33" i="32"/>
  <c r="K33" i="32"/>
  <c r="L33" i="32"/>
  <c r="M33" i="32"/>
  <c r="N33" i="32"/>
  <c r="O33" i="32"/>
  <c r="P33" i="32"/>
  <c r="Q33" i="32"/>
  <c r="R33" i="32"/>
  <c r="S33" i="32"/>
  <c r="T33" i="32"/>
  <c r="U33" i="32"/>
  <c r="V33" i="32"/>
  <c r="W33" i="32"/>
  <c r="X33" i="32"/>
  <c r="Y33" i="32"/>
  <c r="Z33" i="32"/>
  <c r="AA33" i="32"/>
  <c r="AB33" i="32"/>
  <c r="AC33" i="32"/>
  <c r="I34" i="32"/>
  <c r="J34" i="32"/>
  <c r="K34" i="32"/>
  <c r="L34" i="32"/>
  <c r="M34" i="32"/>
  <c r="N34" i="32"/>
  <c r="O34" i="32"/>
  <c r="P34" i="32"/>
  <c r="Q34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I35" i="32"/>
  <c r="J35" i="32"/>
  <c r="K35" i="32"/>
  <c r="L35" i="32"/>
  <c r="M35" i="32"/>
  <c r="N35" i="32"/>
  <c r="O35" i="32"/>
  <c r="P35" i="32"/>
  <c r="Q35" i="32"/>
  <c r="R35" i="32"/>
  <c r="S35" i="32"/>
  <c r="T35" i="32"/>
  <c r="U35" i="32"/>
  <c r="V35" i="32"/>
  <c r="W35" i="32"/>
  <c r="X35" i="32"/>
  <c r="Y35" i="32"/>
  <c r="Z35" i="32"/>
  <c r="AA35" i="32"/>
  <c r="AB35" i="32"/>
  <c r="AC35" i="32"/>
  <c r="I36" i="32"/>
  <c r="J36" i="32"/>
  <c r="K36" i="32"/>
  <c r="L36" i="32"/>
  <c r="M36" i="32"/>
  <c r="N36" i="32"/>
  <c r="O36" i="32"/>
  <c r="P36" i="32"/>
  <c r="Q36" i="32"/>
  <c r="R36" i="32"/>
  <c r="S36" i="32"/>
  <c r="T36" i="32"/>
  <c r="U36" i="32"/>
  <c r="V36" i="32"/>
  <c r="W36" i="32"/>
  <c r="X36" i="32"/>
  <c r="Y36" i="32"/>
  <c r="Z36" i="32"/>
  <c r="AA36" i="32"/>
  <c r="AB36" i="32"/>
  <c r="AC36" i="32"/>
  <c r="I37" i="32"/>
  <c r="J37" i="32"/>
  <c r="K37" i="32"/>
  <c r="L37" i="32"/>
  <c r="M37" i="32"/>
  <c r="N37" i="32"/>
  <c r="O37" i="32"/>
  <c r="P37" i="32"/>
  <c r="Q37" i="32"/>
  <c r="R37" i="32"/>
  <c r="S37" i="32"/>
  <c r="T37" i="32"/>
  <c r="U37" i="32"/>
  <c r="V37" i="32"/>
  <c r="W37" i="32"/>
  <c r="X37" i="32"/>
  <c r="Y37" i="32"/>
  <c r="Z37" i="32"/>
  <c r="AA37" i="32"/>
  <c r="AB37" i="32"/>
  <c r="AC37" i="32"/>
  <c r="I38" i="32"/>
  <c r="J38" i="32"/>
  <c r="K38" i="32"/>
  <c r="L38" i="32"/>
  <c r="M38" i="32"/>
  <c r="N38" i="32"/>
  <c r="O38" i="32"/>
  <c r="P38" i="32"/>
  <c r="Q38" i="32"/>
  <c r="R38" i="32"/>
  <c r="S38" i="32"/>
  <c r="T38" i="32"/>
  <c r="U38" i="32"/>
  <c r="V38" i="32"/>
  <c r="W38" i="32"/>
  <c r="X38" i="32"/>
  <c r="Y38" i="32"/>
  <c r="Z38" i="32"/>
  <c r="AA38" i="32"/>
  <c r="AB38" i="32"/>
  <c r="AC38" i="32"/>
  <c r="I39" i="32"/>
  <c r="J39" i="32"/>
  <c r="K39" i="32"/>
  <c r="L39" i="32"/>
  <c r="M39" i="32"/>
  <c r="N39" i="32"/>
  <c r="O39" i="32"/>
  <c r="P39" i="32"/>
  <c r="Q39" i="32"/>
  <c r="R39" i="32"/>
  <c r="S39" i="32"/>
  <c r="T39" i="32"/>
  <c r="U39" i="32"/>
  <c r="V39" i="32"/>
  <c r="W39" i="32"/>
  <c r="X39" i="32"/>
  <c r="Y39" i="32"/>
  <c r="Z39" i="32"/>
  <c r="AA39" i="32"/>
  <c r="AB39" i="32"/>
  <c r="AC39" i="32"/>
  <c r="I40" i="32"/>
  <c r="J40" i="32"/>
  <c r="K40" i="32"/>
  <c r="L40" i="32"/>
  <c r="M40" i="32"/>
  <c r="N40" i="32"/>
  <c r="O40" i="32"/>
  <c r="P40" i="32"/>
  <c r="Q40" i="32"/>
  <c r="R40" i="32"/>
  <c r="S40" i="32"/>
  <c r="T40" i="32"/>
  <c r="U40" i="32"/>
  <c r="V40" i="32"/>
  <c r="W40" i="32"/>
  <c r="X40" i="32"/>
  <c r="Y40" i="32"/>
  <c r="Z40" i="32"/>
  <c r="AA40" i="32"/>
  <c r="AB40" i="32"/>
  <c r="AC40" i="32"/>
  <c r="I41" i="32"/>
  <c r="J41" i="32"/>
  <c r="K41" i="32"/>
  <c r="L41" i="32"/>
  <c r="M41" i="32"/>
  <c r="N41" i="32"/>
  <c r="O41" i="32"/>
  <c r="P41" i="32"/>
  <c r="Q41" i="32"/>
  <c r="R41" i="32"/>
  <c r="S41" i="32"/>
  <c r="T41" i="32"/>
  <c r="U41" i="32"/>
  <c r="V41" i="32"/>
  <c r="W41" i="32"/>
  <c r="X41" i="32"/>
  <c r="Y41" i="32"/>
  <c r="Z41" i="32"/>
  <c r="AA41" i="32"/>
  <c r="AB41" i="32"/>
  <c r="AC41" i="32"/>
  <c r="I42" i="32"/>
  <c r="J42" i="32"/>
  <c r="K42" i="32"/>
  <c r="L42" i="32"/>
  <c r="M42" i="32"/>
  <c r="N42" i="32"/>
  <c r="O42" i="32"/>
  <c r="P42" i="32"/>
  <c r="Q42" i="32"/>
  <c r="R42" i="32"/>
  <c r="S42" i="32"/>
  <c r="T42" i="32"/>
  <c r="U42" i="32"/>
  <c r="V42" i="32"/>
  <c r="W42" i="32"/>
  <c r="X42" i="32"/>
  <c r="Y42" i="32"/>
  <c r="Z42" i="32"/>
  <c r="AA42" i="32"/>
  <c r="AB42" i="32"/>
  <c r="AC42" i="32"/>
  <c r="I43" i="32"/>
  <c r="J43" i="32"/>
  <c r="K43" i="32"/>
  <c r="L43" i="32"/>
  <c r="M43" i="32"/>
  <c r="N43" i="32"/>
  <c r="O43" i="32"/>
  <c r="P43" i="32"/>
  <c r="Q43" i="32"/>
  <c r="R43" i="32"/>
  <c r="S43" i="32"/>
  <c r="T43" i="32"/>
  <c r="U43" i="32"/>
  <c r="V43" i="32"/>
  <c r="W43" i="32"/>
  <c r="X43" i="32"/>
  <c r="Y43" i="32"/>
  <c r="Z43" i="32"/>
  <c r="AA43" i="32"/>
  <c r="AB43" i="32"/>
  <c r="AC43" i="32"/>
  <c r="I44" i="32"/>
  <c r="J44" i="32"/>
  <c r="K44" i="32"/>
  <c r="L44" i="32"/>
  <c r="M44" i="32"/>
  <c r="N44" i="32"/>
  <c r="O44" i="32"/>
  <c r="P44" i="32"/>
  <c r="Q44" i="32"/>
  <c r="R44" i="32"/>
  <c r="S44" i="32"/>
  <c r="T44" i="32"/>
  <c r="U44" i="32"/>
  <c r="V44" i="32"/>
  <c r="W44" i="32"/>
  <c r="X44" i="32"/>
  <c r="Y44" i="32"/>
  <c r="Z44" i="32"/>
  <c r="AA44" i="32"/>
  <c r="AB44" i="32"/>
  <c r="AC44" i="32"/>
  <c r="I45" i="32"/>
  <c r="J45" i="32"/>
  <c r="K45" i="32"/>
  <c r="L45" i="32"/>
  <c r="M45" i="32"/>
  <c r="N45" i="32"/>
  <c r="O45" i="32"/>
  <c r="P45" i="32"/>
  <c r="Q45" i="32"/>
  <c r="R45" i="32"/>
  <c r="S45" i="32"/>
  <c r="T45" i="32"/>
  <c r="U45" i="32"/>
  <c r="V45" i="32"/>
  <c r="W45" i="32"/>
  <c r="X45" i="32"/>
  <c r="Y45" i="32"/>
  <c r="Z45" i="32"/>
  <c r="AA45" i="32"/>
  <c r="AB45" i="32"/>
  <c r="AC45" i="32"/>
  <c r="I46" i="32"/>
  <c r="J46" i="32"/>
  <c r="K46" i="32"/>
  <c r="L46" i="32"/>
  <c r="M46" i="32"/>
  <c r="N46" i="32"/>
  <c r="O46" i="32"/>
  <c r="P46" i="32"/>
  <c r="Q46" i="32"/>
  <c r="R46" i="32"/>
  <c r="S46" i="32"/>
  <c r="T46" i="32"/>
  <c r="U46" i="32"/>
  <c r="V46" i="32"/>
  <c r="W46" i="32"/>
  <c r="X46" i="32"/>
  <c r="Y46" i="32"/>
  <c r="Z46" i="32"/>
  <c r="AA46" i="32"/>
  <c r="AB46" i="32"/>
  <c r="AC46" i="32"/>
  <c r="I47" i="32"/>
  <c r="J47" i="32"/>
  <c r="K47" i="32"/>
  <c r="L47" i="32"/>
  <c r="M47" i="32"/>
  <c r="N47" i="32"/>
  <c r="O47" i="32"/>
  <c r="P47" i="32"/>
  <c r="Q47" i="32"/>
  <c r="R47" i="32"/>
  <c r="S47" i="32"/>
  <c r="T47" i="32"/>
  <c r="U47" i="32"/>
  <c r="V47" i="32"/>
  <c r="W47" i="32"/>
  <c r="X47" i="32"/>
  <c r="Y47" i="32"/>
  <c r="Z47" i="32"/>
  <c r="AA47" i="32"/>
  <c r="AB47" i="32"/>
  <c r="AC47" i="32"/>
  <c r="I48" i="32"/>
  <c r="J48" i="32"/>
  <c r="K48" i="32"/>
  <c r="L48" i="32"/>
  <c r="M48" i="32"/>
  <c r="N48" i="32"/>
  <c r="O48" i="32"/>
  <c r="P48" i="32"/>
  <c r="Q48" i="32"/>
  <c r="R48" i="32"/>
  <c r="S48" i="32"/>
  <c r="T48" i="32"/>
  <c r="U48" i="32"/>
  <c r="V48" i="32"/>
  <c r="W48" i="32"/>
  <c r="X48" i="32"/>
  <c r="Y48" i="32"/>
  <c r="Z48" i="32"/>
  <c r="AA48" i="32"/>
  <c r="AB48" i="32"/>
  <c r="AC48" i="32"/>
  <c r="I49" i="32"/>
  <c r="J49" i="32"/>
  <c r="K49" i="32"/>
  <c r="L49" i="32"/>
  <c r="M49" i="32"/>
  <c r="N49" i="32"/>
  <c r="O49" i="32"/>
  <c r="P49" i="32"/>
  <c r="Q49" i="32"/>
  <c r="R49" i="32"/>
  <c r="S49" i="32"/>
  <c r="T49" i="32"/>
  <c r="U49" i="32"/>
  <c r="V49" i="32"/>
  <c r="W49" i="32"/>
  <c r="X49" i="32"/>
  <c r="Y49" i="32"/>
  <c r="Z49" i="32"/>
  <c r="AA49" i="32"/>
  <c r="AB49" i="32"/>
  <c r="AC49" i="32"/>
  <c r="I3" i="32"/>
  <c r="J3" i="32"/>
  <c r="K3" i="32"/>
  <c r="L3" i="32"/>
  <c r="M3" i="32"/>
  <c r="N3" i="32"/>
  <c r="O3" i="32"/>
  <c r="P3" i="32"/>
  <c r="Q3" i="32"/>
  <c r="R3" i="32"/>
  <c r="S3" i="32"/>
  <c r="T3" i="32"/>
  <c r="U3" i="32"/>
  <c r="V3" i="32"/>
  <c r="W3" i="32"/>
  <c r="X3" i="32"/>
  <c r="Y3" i="32"/>
  <c r="Z3" i="32"/>
  <c r="AA3" i="32"/>
  <c r="AB3" i="32"/>
  <c r="AC3" i="32"/>
  <c r="G55" i="32"/>
  <c r="G56" i="32"/>
  <c r="I56" i="32" s="1"/>
  <c r="G57" i="32"/>
  <c r="I57" i="32" s="1"/>
  <c r="G58" i="32"/>
  <c r="I58" i="32" s="1"/>
  <c r="G59" i="32"/>
  <c r="I59" i="32" s="1"/>
  <c r="G60" i="32"/>
  <c r="I60" i="32" s="1"/>
  <c r="G54" i="32"/>
  <c r="I54" i="32" s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4" i="4"/>
  <c r="F5" i="4"/>
  <c r="F6" i="4"/>
  <c r="F50" i="4" s="1"/>
  <c r="C54" i="4" s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4" i="5"/>
  <c r="F5" i="5"/>
  <c r="F6" i="5"/>
  <c r="F7" i="5"/>
  <c r="F8" i="5"/>
  <c r="F50" i="5" s="1"/>
  <c r="C54" i="5" s="1"/>
  <c r="C55" i="5" s="1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8" i="32" s="1"/>
  <c r="F49" i="5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4" i="7"/>
  <c r="F50" i="7" s="1"/>
  <c r="C54" i="7" s="1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4" i="8"/>
  <c r="F5" i="8"/>
  <c r="F6" i="8"/>
  <c r="F50" i="8" s="1"/>
  <c r="C54" i="8" s="1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4" i="9"/>
  <c r="F5" i="9"/>
  <c r="F6" i="9"/>
  <c r="F7" i="9"/>
  <c r="F8" i="9"/>
  <c r="F50" i="9" s="1"/>
  <c r="C54" i="9" s="1"/>
  <c r="C55" i="9" s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4" i="19"/>
  <c r="F50" i="19" s="1"/>
  <c r="C54" i="19" s="1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4" i="20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46" i="20"/>
  <c r="F47" i="20"/>
  <c r="F48" i="20"/>
  <c r="F49" i="20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4" i="23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39" i="23"/>
  <c r="F40" i="23"/>
  <c r="F41" i="23"/>
  <c r="F42" i="23"/>
  <c r="F43" i="23"/>
  <c r="F44" i="23"/>
  <c r="F45" i="23"/>
  <c r="F46" i="23"/>
  <c r="F47" i="23"/>
  <c r="F48" i="23"/>
  <c r="F49" i="23"/>
  <c r="F4" i="24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19" i="32" s="1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4" i="26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F48" i="26"/>
  <c r="F49" i="26"/>
  <c r="F4" i="27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49" i="27"/>
  <c r="F4" i="28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F40" i="28"/>
  <c r="F41" i="28"/>
  <c r="F42" i="28"/>
  <c r="F43" i="28"/>
  <c r="F44" i="28"/>
  <c r="F45" i="28"/>
  <c r="F46" i="28"/>
  <c r="F47" i="28"/>
  <c r="F48" i="28"/>
  <c r="F49" i="28"/>
  <c r="F4" i="29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49" i="29"/>
  <c r="F4" i="30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39" i="30"/>
  <c r="F40" i="30"/>
  <c r="F41" i="30"/>
  <c r="F42" i="30"/>
  <c r="F43" i="30"/>
  <c r="F44" i="30"/>
  <c r="F45" i="30"/>
  <c r="F46" i="30"/>
  <c r="F47" i="30"/>
  <c r="F48" i="30"/>
  <c r="F49" i="30"/>
  <c r="F4" i="31"/>
  <c r="F50" i="31" s="1"/>
  <c r="C54" i="31" s="1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F39" i="31"/>
  <c r="F40" i="31"/>
  <c r="F41" i="31"/>
  <c r="F42" i="31"/>
  <c r="F43" i="31"/>
  <c r="F44" i="31"/>
  <c r="F45" i="31"/>
  <c r="F46" i="31"/>
  <c r="F47" i="31"/>
  <c r="F48" i="31"/>
  <c r="F49" i="31"/>
  <c r="F4" i="1"/>
  <c r="F5" i="1"/>
  <c r="F6" i="1"/>
  <c r="F7" i="1"/>
  <c r="F8" i="1"/>
  <c r="F9" i="1"/>
  <c r="F10" i="1"/>
  <c r="F11" i="1"/>
  <c r="F11" i="32" s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5" i="32" s="1"/>
  <c r="F36" i="1"/>
  <c r="F37" i="1"/>
  <c r="F38" i="1"/>
  <c r="F39" i="1"/>
  <c r="F40" i="1"/>
  <c r="F41" i="1"/>
  <c r="F42" i="1"/>
  <c r="F43" i="1"/>
  <c r="F44" i="1"/>
  <c r="F45" i="1"/>
  <c r="F46" i="1"/>
  <c r="F47" i="1"/>
  <c r="F47" i="32" s="1"/>
  <c r="F48" i="1"/>
  <c r="F49" i="1"/>
  <c r="C53" i="5"/>
  <c r="C53" i="6"/>
  <c r="C53" i="7"/>
  <c r="C53" i="9"/>
  <c r="C53" i="20"/>
  <c r="C53" i="22"/>
  <c r="D50" i="2"/>
  <c r="C53" i="2" s="1"/>
  <c r="D50" i="3"/>
  <c r="C53" i="3" s="1"/>
  <c r="D50" i="4"/>
  <c r="C53" i="4" s="1"/>
  <c r="D50" i="5"/>
  <c r="D50" i="6"/>
  <c r="D50" i="7"/>
  <c r="D50" i="8"/>
  <c r="C53" i="8" s="1"/>
  <c r="D50" i="9"/>
  <c r="D50" i="10"/>
  <c r="C53" i="10" s="1"/>
  <c r="D50" i="11"/>
  <c r="C53" i="11" s="1"/>
  <c r="D50" i="12"/>
  <c r="C53" i="12" s="1"/>
  <c r="D50" i="13"/>
  <c r="C53" i="13" s="1"/>
  <c r="D50" i="14"/>
  <c r="C53" i="14" s="1"/>
  <c r="D50" i="15"/>
  <c r="C53" i="15" s="1"/>
  <c r="D50" i="16"/>
  <c r="C53" i="16" s="1"/>
  <c r="D50" i="17"/>
  <c r="C53" i="17" s="1"/>
  <c r="D50" i="18"/>
  <c r="C53" i="18" s="1"/>
  <c r="D50" i="19"/>
  <c r="C53" i="19" s="1"/>
  <c r="D50" i="20"/>
  <c r="D50" i="21"/>
  <c r="C53" i="21" s="1"/>
  <c r="D50" i="22"/>
  <c r="D50" i="23"/>
  <c r="C53" i="23" s="1"/>
  <c r="D50" i="24"/>
  <c r="C53" i="24" s="1"/>
  <c r="D50" i="25"/>
  <c r="C53" i="25" s="1"/>
  <c r="D50" i="26"/>
  <c r="C53" i="26" s="1"/>
  <c r="D50" i="27"/>
  <c r="C53" i="27" s="1"/>
  <c r="C53" i="28"/>
  <c r="C53" i="29"/>
  <c r="D50" i="30"/>
  <c r="C53" i="30" s="1"/>
  <c r="D50" i="31"/>
  <c r="C53" i="31" s="1"/>
  <c r="D50" i="1"/>
  <c r="C53" i="1" s="1"/>
  <c r="D4" i="32"/>
  <c r="D5" i="32"/>
  <c r="D6" i="32"/>
  <c r="D3" i="32"/>
  <c r="F42" i="32"/>
  <c r="F43" i="32"/>
  <c r="G3" i="32"/>
  <c r="F3" i="2"/>
  <c r="F3" i="3"/>
  <c r="F3" i="4"/>
  <c r="F3" i="5"/>
  <c r="F3" i="6"/>
  <c r="F50" i="6" s="1"/>
  <c r="C54" i="6" s="1"/>
  <c r="F3" i="7"/>
  <c r="F3" i="8"/>
  <c r="F3" i="9"/>
  <c r="F3" i="10"/>
  <c r="F3" i="11"/>
  <c r="F3" i="12"/>
  <c r="F3" i="13"/>
  <c r="F3" i="14"/>
  <c r="F3" i="15"/>
  <c r="F3" i="16"/>
  <c r="F3" i="17"/>
  <c r="F3" i="18"/>
  <c r="F3" i="19"/>
  <c r="F3" i="20"/>
  <c r="F3" i="21"/>
  <c r="F3" i="22"/>
  <c r="F3" i="23"/>
  <c r="F3" i="24"/>
  <c r="F3" i="25"/>
  <c r="F3" i="26"/>
  <c r="F3" i="27"/>
  <c r="F3" i="28"/>
  <c r="F3" i="29"/>
  <c r="F3" i="30"/>
  <c r="F3" i="31"/>
  <c r="F3" i="1"/>
  <c r="G50" i="2"/>
  <c r="I50" i="2"/>
  <c r="J50" i="2"/>
  <c r="K50" i="2"/>
  <c r="L50" i="2"/>
  <c r="M50" i="2"/>
  <c r="N50" i="2"/>
  <c r="O50" i="2"/>
  <c r="P50" i="2"/>
  <c r="Q50" i="2"/>
  <c r="R50" i="2"/>
  <c r="T50" i="2"/>
  <c r="V50" i="2"/>
  <c r="AC50" i="2"/>
  <c r="G50" i="3"/>
  <c r="I50" i="3"/>
  <c r="J50" i="3"/>
  <c r="K50" i="3"/>
  <c r="L50" i="3"/>
  <c r="M50" i="3"/>
  <c r="N50" i="3"/>
  <c r="O50" i="3"/>
  <c r="P50" i="3"/>
  <c r="Q50" i="3"/>
  <c r="R50" i="3"/>
  <c r="T50" i="3"/>
  <c r="V50" i="3"/>
  <c r="AC50" i="3"/>
  <c r="G50" i="4"/>
  <c r="I50" i="4"/>
  <c r="J50" i="4"/>
  <c r="K50" i="4"/>
  <c r="L50" i="4"/>
  <c r="M50" i="4"/>
  <c r="N50" i="4"/>
  <c r="O50" i="4"/>
  <c r="P50" i="4"/>
  <c r="Q50" i="4"/>
  <c r="R50" i="4"/>
  <c r="T50" i="4"/>
  <c r="V50" i="4"/>
  <c r="AC50" i="4"/>
  <c r="G50" i="5"/>
  <c r="I50" i="5"/>
  <c r="J50" i="5"/>
  <c r="K50" i="5"/>
  <c r="L50" i="5"/>
  <c r="M50" i="5"/>
  <c r="N50" i="5"/>
  <c r="O50" i="5"/>
  <c r="P50" i="5"/>
  <c r="Q50" i="5"/>
  <c r="R50" i="5"/>
  <c r="T50" i="5"/>
  <c r="V50" i="5"/>
  <c r="AC50" i="5"/>
  <c r="G50" i="6"/>
  <c r="I50" i="6"/>
  <c r="J50" i="6"/>
  <c r="K50" i="6"/>
  <c r="L50" i="6"/>
  <c r="M50" i="6"/>
  <c r="N50" i="6"/>
  <c r="O50" i="6"/>
  <c r="P50" i="6"/>
  <c r="Q50" i="6"/>
  <c r="R50" i="6"/>
  <c r="T50" i="6"/>
  <c r="V50" i="6"/>
  <c r="AC50" i="6"/>
  <c r="G50" i="7"/>
  <c r="I50" i="7"/>
  <c r="J50" i="7"/>
  <c r="K50" i="7"/>
  <c r="L50" i="7"/>
  <c r="M50" i="7"/>
  <c r="N50" i="7"/>
  <c r="O50" i="7"/>
  <c r="P50" i="7"/>
  <c r="Q50" i="7"/>
  <c r="R50" i="7"/>
  <c r="T50" i="7"/>
  <c r="V50" i="7"/>
  <c r="AC50" i="7"/>
  <c r="G50" i="8"/>
  <c r="I50" i="8"/>
  <c r="J50" i="8"/>
  <c r="K50" i="8"/>
  <c r="L50" i="8"/>
  <c r="M50" i="8"/>
  <c r="N50" i="8"/>
  <c r="O50" i="8"/>
  <c r="P50" i="8"/>
  <c r="Q50" i="8"/>
  <c r="R50" i="8"/>
  <c r="T50" i="8"/>
  <c r="V50" i="8"/>
  <c r="AC50" i="8"/>
  <c r="G50" i="9"/>
  <c r="I50" i="9"/>
  <c r="J50" i="9"/>
  <c r="K50" i="9"/>
  <c r="L50" i="9"/>
  <c r="M50" i="9"/>
  <c r="N50" i="9"/>
  <c r="O50" i="9"/>
  <c r="P50" i="9"/>
  <c r="Q50" i="9"/>
  <c r="R50" i="9"/>
  <c r="T50" i="9"/>
  <c r="V50" i="9"/>
  <c r="AC50" i="9"/>
  <c r="G50" i="10"/>
  <c r="I50" i="10"/>
  <c r="J50" i="10"/>
  <c r="K50" i="10"/>
  <c r="L50" i="10"/>
  <c r="M50" i="10"/>
  <c r="N50" i="10"/>
  <c r="O50" i="10"/>
  <c r="P50" i="10"/>
  <c r="Q50" i="10"/>
  <c r="R50" i="10"/>
  <c r="T50" i="10"/>
  <c r="V50" i="10"/>
  <c r="AC50" i="10"/>
  <c r="G50" i="11"/>
  <c r="I50" i="11"/>
  <c r="J50" i="11"/>
  <c r="K50" i="11"/>
  <c r="L50" i="11"/>
  <c r="M50" i="11"/>
  <c r="N50" i="11"/>
  <c r="O50" i="11"/>
  <c r="P50" i="11"/>
  <c r="Q50" i="11"/>
  <c r="R50" i="11"/>
  <c r="T50" i="11"/>
  <c r="V50" i="11"/>
  <c r="AC50" i="11"/>
  <c r="G50" i="12"/>
  <c r="I50" i="12"/>
  <c r="J50" i="12"/>
  <c r="K50" i="12"/>
  <c r="L50" i="12"/>
  <c r="M50" i="12"/>
  <c r="N50" i="12"/>
  <c r="O50" i="12"/>
  <c r="P50" i="12"/>
  <c r="Q50" i="12"/>
  <c r="R50" i="12"/>
  <c r="T50" i="12"/>
  <c r="V50" i="12"/>
  <c r="AC50" i="12"/>
  <c r="G50" i="13"/>
  <c r="I50" i="13"/>
  <c r="J50" i="13"/>
  <c r="K50" i="13"/>
  <c r="L50" i="13"/>
  <c r="M50" i="13"/>
  <c r="N50" i="13"/>
  <c r="O50" i="13"/>
  <c r="P50" i="13"/>
  <c r="Q50" i="13"/>
  <c r="R50" i="13"/>
  <c r="T50" i="13"/>
  <c r="V50" i="13"/>
  <c r="AC50" i="13"/>
  <c r="G50" i="14"/>
  <c r="I50" i="14"/>
  <c r="J50" i="14"/>
  <c r="K50" i="14"/>
  <c r="L50" i="14"/>
  <c r="M50" i="14"/>
  <c r="N50" i="14"/>
  <c r="O50" i="14"/>
  <c r="P50" i="14"/>
  <c r="Q50" i="14"/>
  <c r="R50" i="14"/>
  <c r="T50" i="14"/>
  <c r="V50" i="14"/>
  <c r="AC50" i="14"/>
  <c r="G50" i="15"/>
  <c r="I50" i="15"/>
  <c r="J50" i="15"/>
  <c r="K50" i="15"/>
  <c r="L50" i="15"/>
  <c r="M50" i="15"/>
  <c r="N50" i="15"/>
  <c r="O50" i="15"/>
  <c r="P50" i="15"/>
  <c r="Q50" i="15"/>
  <c r="R50" i="15"/>
  <c r="T50" i="15"/>
  <c r="V50" i="15"/>
  <c r="AC50" i="15"/>
  <c r="G50" i="16"/>
  <c r="I50" i="16"/>
  <c r="J50" i="16"/>
  <c r="K50" i="16"/>
  <c r="L50" i="16"/>
  <c r="M50" i="16"/>
  <c r="N50" i="16"/>
  <c r="O50" i="16"/>
  <c r="P50" i="16"/>
  <c r="Q50" i="16"/>
  <c r="R50" i="16"/>
  <c r="T50" i="16"/>
  <c r="V50" i="16"/>
  <c r="AC50" i="16"/>
  <c r="G50" i="17"/>
  <c r="I50" i="17"/>
  <c r="J50" i="17"/>
  <c r="K50" i="17"/>
  <c r="L50" i="17"/>
  <c r="M50" i="17"/>
  <c r="N50" i="17"/>
  <c r="O50" i="17"/>
  <c r="P50" i="17"/>
  <c r="Q50" i="17"/>
  <c r="R50" i="17"/>
  <c r="T50" i="17"/>
  <c r="V50" i="17"/>
  <c r="AC50" i="17"/>
  <c r="G50" i="18"/>
  <c r="I50" i="18"/>
  <c r="J50" i="18"/>
  <c r="K50" i="18"/>
  <c r="L50" i="18"/>
  <c r="M50" i="18"/>
  <c r="N50" i="18"/>
  <c r="O50" i="18"/>
  <c r="P50" i="18"/>
  <c r="Q50" i="18"/>
  <c r="R50" i="18"/>
  <c r="T50" i="18"/>
  <c r="V50" i="18"/>
  <c r="AC50" i="18"/>
  <c r="G50" i="19"/>
  <c r="I50" i="19"/>
  <c r="J50" i="19"/>
  <c r="K50" i="19"/>
  <c r="L50" i="19"/>
  <c r="M50" i="19"/>
  <c r="N50" i="19"/>
  <c r="O50" i="19"/>
  <c r="P50" i="19"/>
  <c r="Q50" i="19"/>
  <c r="R50" i="19"/>
  <c r="T50" i="19"/>
  <c r="V50" i="19"/>
  <c r="AC50" i="19"/>
  <c r="G50" i="20"/>
  <c r="I50" i="20"/>
  <c r="J50" i="20"/>
  <c r="K50" i="20"/>
  <c r="L50" i="20"/>
  <c r="M50" i="20"/>
  <c r="N50" i="20"/>
  <c r="O50" i="20"/>
  <c r="P50" i="20"/>
  <c r="Q50" i="20"/>
  <c r="R50" i="20"/>
  <c r="T50" i="20"/>
  <c r="V50" i="20"/>
  <c r="AC50" i="20"/>
  <c r="G50" i="21"/>
  <c r="I50" i="21"/>
  <c r="J50" i="21"/>
  <c r="K50" i="21"/>
  <c r="L50" i="21"/>
  <c r="M50" i="21"/>
  <c r="N50" i="21"/>
  <c r="O50" i="21"/>
  <c r="P50" i="21"/>
  <c r="Q50" i="21"/>
  <c r="R50" i="21"/>
  <c r="T50" i="21"/>
  <c r="V50" i="21"/>
  <c r="AC50" i="21"/>
  <c r="G50" i="22"/>
  <c r="I50" i="22"/>
  <c r="J50" i="22"/>
  <c r="K50" i="22"/>
  <c r="L50" i="22"/>
  <c r="M50" i="22"/>
  <c r="N50" i="22"/>
  <c r="O50" i="22"/>
  <c r="P50" i="22"/>
  <c r="Q50" i="22"/>
  <c r="R50" i="22"/>
  <c r="T50" i="22"/>
  <c r="V50" i="22"/>
  <c r="AC50" i="22"/>
  <c r="G50" i="23"/>
  <c r="I50" i="23"/>
  <c r="J50" i="23"/>
  <c r="K50" i="23"/>
  <c r="L50" i="23"/>
  <c r="M50" i="23"/>
  <c r="N50" i="23"/>
  <c r="O50" i="23"/>
  <c r="P50" i="23"/>
  <c r="Q50" i="23"/>
  <c r="R50" i="23"/>
  <c r="T50" i="23"/>
  <c r="V50" i="23"/>
  <c r="AC50" i="23"/>
  <c r="G50" i="24"/>
  <c r="I50" i="24"/>
  <c r="J50" i="24"/>
  <c r="K50" i="24"/>
  <c r="L50" i="24"/>
  <c r="M50" i="24"/>
  <c r="N50" i="24"/>
  <c r="O50" i="24"/>
  <c r="P50" i="24"/>
  <c r="Q50" i="24"/>
  <c r="R50" i="24"/>
  <c r="T50" i="24"/>
  <c r="V50" i="24"/>
  <c r="AC50" i="24"/>
  <c r="G50" i="25"/>
  <c r="I50" i="25"/>
  <c r="J50" i="25"/>
  <c r="K50" i="25"/>
  <c r="L50" i="25"/>
  <c r="M50" i="25"/>
  <c r="N50" i="25"/>
  <c r="O50" i="25"/>
  <c r="P50" i="25"/>
  <c r="Q50" i="25"/>
  <c r="R50" i="25"/>
  <c r="T50" i="25"/>
  <c r="V50" i="25"/>
  <c r="AC50" i="25"/>
  <c r="G50" i="26"/>
  <c r="I50" i="26"/>
  <c r="J50" i="26"/>
  <c r="K50" i="26"/>
  <c r="L50" i="26"/>
  <c r="M50" i="26"/>
  <c r="N50" i="26"/>
  <c r="O50" i="26"/>
  <c r="P50" i="26"/>
  <c r="Q50" i="26"/>
  <c r="R50" i="26"/>
  <c r="T50" i="26"/>
  <c r="V50" i="26"/>
  <c r="AC50" i="26"/>
  <c r="G50" i="27"/>
  <c r="I50" i="27"/>
  <c r="J50" i="27"/>
  <c r="K50" i="27"/>
  <c r="L50" i="27"/>
  <c r="M50" i="27"/>
  <c r="N50" i="27"/>
  <c r="O50" i="27"/>
  <c r="P50" i="27"/>
  <c r="Q50" i="27"/>
  <c r="R50" i="27"/>
  <c r="T50" i="27"/>
  <c r="V50" i="27"/>
  <c r="AC50" i="27"/>
  <c r="G50" i="28"/>
  <c r="I50" i="28"/>
  <c r="J50" i="28"/>
  <c r="K50" i="28"/>
  <c r="L50" i="28"/>
  <c r="M50" i="28"/>
  <c r="N50" i="28"/>
  <c r="O50" i="28"/>
  <c r="P50" i="28"/>
  <c r="Q50" i="28"/>
  <c r="R50" i="28"/>
  <c r="T50" i="28"/>
  <c r="V50" i="28"/>
  <c r="AC50" i="28"/>
  <c r="G50" i="29"/>
  <c r="I50" i="29"/>
  <c r="J50" i="29"/>
  <c r="K50" i="29"/>
  <c r="L50" i="29"/>
  <c r="M50" i="29"/>
  <c r="N50" i="29"/>
  <c r="O50" i="29"/>
  <c r="P50" i="29"/>
  <c r="Q50" i="29"/>
  <c r="R50" i="29"/>
  <c r="T50" i="29"/>
  <c r="V50" i="29"/>
  <c r="AC50" i="29"/>
  <c r="G50" i="30"/>
  <c r="I50" i="30"/>
  <c r="J50" i="30"/>
  <c r="K50" i="30"/>
  <c r="L50" i="30"/>
  <c r="M50" i="30"/>
  <c r="N50" i="30"/>
  <c r="O50" i="30"/>
  <c r="P50" i="30"/>
  <c r="Q50" i="30"/>
  <c r="R50" i="30"/>
  <c r="T50" i="30"/>
  <c r="V50" i="30"/>
  <c r="AC50" i="30"/>
  <c r="G50" i="31"/>
  <c r="I50" i="31"/>
  <c r="J50" i="31"/>
  <c r="K50" i="31"/>
  <c r="L50" i="31"/>
  <c r="M50" i="31"/>
  <c r="N50" i="31"/>
  <c r="O50" i="31"/>
  <c r="P50" i="31"/>
  <c r="Q50" i="31"/>
  <c r="R50" i="31"/>
  <c r="T50" i="31"/>
  <c r="V50" i="31"/>
  <c r="AC50" i="31"/>
  <c r="G50" i="1"/>
  <c r="I50" i="1"/>
  <c r="J50" i="1"/>
  <c r="K50" i="1"/>
  <c r="L50" i="1"/>
  <c r="M50" i="1"/>
  <c r="N50" i="1"/>
  <c r="O50" i="1"/>
  <c r="P50" i="1"/>
  <c r="Q50" i="1"/>
  <c r="R50" i="1"/>
  <c r="T50" i="1"/>
  <c r="V50" i="1"/>
  <c r="AC50" i="1"/>
  <c r="I60" i="2"/>
  <c r="I59" i="2"/>
  <c r="I58" i="2"/>
  <c r="I61" i="2" s="1"/>
  <c r="C56" i="2" s="1"/>
  <c r="I57" i="2"/>
  <c r="I56" i="2"/>
  <c r="I55" i="2"/>
  <c r="I54" i="2"/>
  <c r="I60" i="3"/>
  <c r="I59" i="3"/>
  <c r="I58" i="3"/>
  <c r="I57" i="3"/>
  <c r="I56" i="3"/>
  <c r="I55" i="3"/>
  <c r="I54" i="3"/>
  <c r="I61" i="3" s="1"/>
  <c r="C56" i="3" s="1"/>
  <c r="I60" i="4"/>
  <c r="I59" i="4"/>
  <c r="I58" i="4"/>
  <c r="I57" i="4"/>
  <c r="I56" i="4"/>
  <c r="I55" i="4"/>
  <c r="I54" i="4"/>
  <c r="I61" i="4" s="1"/>
  <c r="C56" i="4" s="1"/>
  <c r="I60" i="5"/>
  <c r="I59" i="5"/>
  <c r="I58" i="5"/>
  <c r="I57" i="5"/>
  <c r="I56" i="5"/>
  <c r="I55" i="5"/>
  <c r="I61" i="5" s="1"/>
  <c r="C56" i="5" s="1"/>
  <c r="I54" i="5"/>
  <c r="I60" i="6"/>
  <c r="I59" i="6"/>
  <c r="I58" i="6"/>
  <c r="I57" i="6"/>
  <c r="I56" i="6"/>
  <c r="I55" i="6"/>
  <c r="I54" i="6"/>
  <c r="I61" i="6" s="1"/>
  <c r="C56" i="6" s="1"/>
  <c r="I60" i="7"/>
  <c r="I59" i="7"/>
  <c r="I58" i="7"/>
  <c r="I57" i="7"/>
  <c r="I56" i="7"/>
  <c r="I55" i="7"/>
  <c r="I54" i="7"/>
  <c r="I61" i="7" s="1"/>
  <c r="C56" i="7" s="1"/>
  <c r="I60" i="8"/>
  <c r="I59" i="8"/>
  <c r="I58" i="8"/>
  <c r="I57" i="8"/>
  <c r="I56" i="8"/>
  <c r="I55" i="8"/>
  <c r="I54" i="8"/>
  <c r="I61" i="8" s="1"/>
  <c r="C56" i="8" s="1"/>
  <c r="I60" i="9"/>
  <c r="I61" i="9" s="1"/>
  <c r="C56" i="9" s="1"/>
  <c r="I59" i="9"/>
  <c r="I58" i="9"/>
  <c r="I57" i="9"/>
  <c r="I56" i="9"/>
  <c r="I55" i="9"/>
  <c r="I54" i="9"/>
  <c r="I60" i="10"/>
  <c r="I59" i="10"/>
  <c r="I58" i="10"/>
  <c r="I57" i="10"/>
  <c r="I56" i="10"/>
  <c r="I55" i="10"/>
  <c r="I54" i="10"/>
  <c r="I61" i="10" s="1"/>
  <c r="C56" i="10" s="1"/>
  <c r="I60" i="11"/>
  <c r="I59" i="11"/>
  <c r="I58" i="11"/>
  <c r="I57" i="11"/>
  <c r="I56" i="11"/>
  <c r="I55" i="11"/>
  <c r="I54" i="11"/>
  <c r="I61" i="11" s="1"/>
  <c r="C56" i="11" s="1"/>
  <c r="I60" i="12"/>
  <c r="I59" i="12"/>
  <c r="I58" i="12"/>
  <c r="I57" i="12"/>
  <c r="I56" i="12"/>
  <c r="I55" i="12"/>
  <c r="I54" i="12"/>
  <c r="I61" i="12" s="1"/>
  <c r="C56" i="12" s="1"/>
  <c r="I60" i="13"/>
  <c r="I59" i="13"/>
  <c r="I58" i="13"/>
  <c r="I57" i="13"/>
  <c r="I56" i="13"/>
  <c r="I55" i="13"/>
  <c r="I61" i="13" s="1"/>
  <c r="C56" i="13" s="1"/>
  <c r="I54" i="13"/>
  <c r="I60" i="14"/>
  <c r="I59" i="14"/>
  <c r="I58" i="14"/>
  <c r="I57" i="14"/>
  <c r="I56" i="14"/>
  <c r="I55" i="14"/>
  <c r="I54" i="14"/>
  <c r="I61" i="14" s="1"/>
  <c r="C56" i="14" s="1"/>
  <c r="I60" i="15"/>
  <c r="I59" i="15"/>
  <c r="I58" i="15"/>
  <c r="I57" i="15"/>
  <c r="I56" i="15"/>
  <c r="I55" i="15"/>
  <c r="I54" i="15"/>
  <c r="I61" i="15" s="1"/>
  <c r="C56" i="15" s="1"/>
  <c r="I60" i="16"/>
  <c r="I59" i="16"/>
  <c r="I58" i="16"/>
  <c r="I57" i="16"/>
  <c r="I56" i="16"/>
  <c r="I55" i="16"/>
  <c r="I54" i="16"/>
  <c r="I61" i="16" s="1"/>
  <c r="C56" i="16" s="1"/>
  <c r="I60" i="17"/>
  <c r="I61" i="17" s="1"/>
  <c r="C56" i="17" s="1"/>
  <c r="I59" i="17"/>
  <c r="I58" i="17"/>
  <c r="I57" i="17"/>
  <c r="I56" i="17"/>
  <c r="I55" i="17"/>
  <c r="I54" i="17"/>
  <c r="I60" i="18"/>
  <c r="I59" i="18"/>
  <c r="I58" i="18"/>
  <c r="I57" i="18"/>
  <c r="I56" i="18"/>
  <c r="I55" i="18"/>
  <c r="I54" i="18"/>
  <c r="I61" i="18" s="1"/>
  <c r="C56" i="18" s="1"/>
  <c r="I60" i="19"/>
  <c r="I59" i="19"/>
  <c r="I58" i="19"/>
  <c r="I57" i="19"/>
  <c r="I56" i="19"/>
  <c r="I55" i="19"/>
  <c r="I54" i="19"/>
  <c r="I61" i="19" s="1"/>
  <c r="C56" i="19" s="1"/>
  <c r="I60" i="20"/>
  <c r="I59" i="20"/>
  <c r="I58" i="20"/>
  <c r="I57" i="20"/>
  <c r="I56" i="20"/>
  <c r="I55" i="20"/>
  <c r="I54" i="20"/>
  <c r="I61" i="20" s="1"/>
  <c r="C56" i="20" s="1"/>
  <c r="I60" i="21"/>
  <c r="I59" i="21"/>
  <c r="I58" i="21"/>
  <c r="I57" i="21"/>
  <c r="I56" i="21"/>
  <c r="I55" i="21"/>
  <c r="I54" i="21"/>
  <c r="I61" i="21" s="1"/>
  <c r="C56" i="21" s="1"/>
  <c r="I60" i="22"/>
  <c r="I59" i="22"/>
  <c r="I58" i="22"/>
  <c r="I57" i="22"/>
  <c r="I56" i="22"/>
  <c r="I55" i="22"/>
  <c r="I54" i="22"/>
  <c r="I60" i="23"/>
  <c r="I59" i="23"/>
  <c r="I58" i="23"/>
  <c r="I57" i="23"/>
  <c r="I56" i="23"/>
  <c r="I55" i="23"/>
  <c r="I54" i="23"/>
  <c r="I61" i="23" s="1"/>
  <c r="C56" i="23" s="1"/>
  <c r="I60" i="24"/>
  <c r="I59" i="24"/>
  <c r="I58" i="24"/>
  <c r="I57" i="24"/>
  <c r="I56" i="24"/>
  <c r="I55" i="24"/>
  <c r="I54" i="24"/>
  <c r="I61" i="24" s="1"/>
  <c r="C56" i="24" s="1"/>
  <c r="I60" i="25"/>
  <c r="I59" i="25"/>
  <c r="I58" i="25"/>
  <c r="I57" i="25"/>
  <c r="I56" i="25"/>
  <c r="I55" i="25"/>
  <c r="I61" i="25" s="1"/>
  <c r="C56" i="25" s="1"/>
  <c r="I54" i="25"/>
  <c r="I60" i="26"/>
  <c r="I59" i="26"/>
  <c r="I61" i="26" s="1"/>
  <c r="C56" i="26" s="1"/>
  <c r="I58" i="26"/>
  <c r="I57" i="26"/>
  <c r="I56" i="26"/>
  <c r="I55" i="26"/>
  <c r="I54" i="26"/>
  <c r="I60" i="27"/>
  <c r="I59" i="27"/>
  <c r="I58" i="27"/>
  <c r="I57" i="27"/>
  <c r="I56" i="27"/>
  <c r="I55" i="27"/>
  <c r="I54" i="27"/>
  <c r="I61" i="27" s="1"/>
  <c r="C56" i="27" s="1"/>
  <c r="I60" i="28"/>
  <c r="I59" i="28"/>
  <c r="I58" i="28"/>
  <c r="I57" i="28"/>
  <c r="I56" i="28"/>
  <c r="I55" i="28"/>
  <c r="I54" i="28"/>
  <c r="I61" i="28" s="1"/>
  <c r="C56" i="28" s="1"/>
  <c r="I60" i="29"/>
  <c r="I59" i="29"/>
  <c r="I58" i="29"/>
  <c r="I57" i="29"/>
  <c r="I56" i="29"/>
  <c r="I55" i="29"/>
  <c r="I54" i="29"/>
  <c r="I61" i="29" s="1"/>
  <c r="C56" i="29" s="1"/>
  <c r="I60" i="30"/>
  <c r="I59" i="30"/>
  <c r="I58" i="30"/>
  <c r="I57" i="30"/>
  <c r="I56" i="30"/>
  <c r="I55" i="30"/>
  <c r="I54" i="30"/>
  <c r="I61" i="30" s="1"/>
  <c r="C56" i="30" s="1"/>
  <c r="I60" i="31"/>
  <c r="I59" i="31"/>
  <c r="I58" i="31"/>
  <c r="I57" i="31"/>
  <c r="I56" i="31"/>
  <c r="I55" i="31"/>
  <c r="I54" i="31"/>
  <c r="I61" i="31" s="1"/>
  <c r="C56" i="31" s="1"/>
  <c r="I55" i="32"/>
  <c r="I60" i="1"/>
  <c r="I59" i="1"/>
  <c r="I58" i="1"/>
  <c r="I57" i="1"/>
  <c r="I56" i="1"/>
  <c r="I55" i="1"/>
  <c r="I54" i="1"/>
  <c r="I61" i="1" s="1"/>
  <c r="C56" i="1" s="1"/>
  <c r="F39" i="32" l="1"/>
  <c r="F38" i="32"/>
  <c r="F31" i="32"/>
  <c r="F50" i="30"/>
  <c r="F27" i="32"/>
  <c r="F37" i="32"/>
  <c r="F46" i="32"/>
  <c r="F45" i="32"/>
  <c r="F40" i="32"/>
  <c r="F34" i="32"/>
  <c r="F32" i="32"/>
  <c r="F30" i="32"/>
  <c r="F29" i="32"/>
  <c r="F22" i="32"/>
  <c r="F21" i="32"/>
  <c r="F13" i="32"/>
  <c r="C55" i="4"/>
  <c r="F50" i="3"/>
  <c r="C54" i="3" s="1"/>
  <c r="C55" i="3" s="1"/>
  <c r="C59" i="3" s="1"/>
  <c r="F50" i="28"/>
  <c r="F49" i="32"/>
  <c r="F41" i="32"/>
  <c r="F50" i="25"/>
  <c r="C54" i="25" s="1"/>
  <c r="C55" i="25" s="1"/>
  <c r="F33" i="32"/>
  <c r="F17" i="32"/>
  <c r="F4" i="32"/>
  <c r="F50" i="29"/>
  <c r="F50" i="21"/>
  <c r="C54" i="21" s="1"/>
  <c r="C55" i="21" s="1"/>
  <c r="F50" i="26"/>
  <c r="C54" i="26" s="1"/>
  <c r="C55" i="26" s="1"/>
  <c r="C58" i="26" s="1"/>
  <c r="F50" i="10"/>
  <c r="C54" i="10" s="1"/>
  <c r="C55" i="10" s="1"/>
  <c r="C59" i="10" s="1"/>
  <c r="F44" i="32"/>
  <c r="F36" i="32"/>
  <c r="F50" i="2"/>
  <c r="C54" i="2" s="1"/>
  <c r="C55" i="2" s="1"/>
  <c r="C59" i="2" s="1"/>
  <c r="F50" i="27"/>
  <c r="C54" i="27" s="1"/>
  <c r="I61" i="22"/>
  <c r="C56" i="22" s="1"/>
  <c r="N50" i="32"/>
  <c r="Z50" i="32"/>
  <c r="F50" i="24"/>
  <c r="C54" i="24" s="1"/>
  <c r="C55" i="24" s="1"/>
  <c r="C58" i="24" s="1"/>
  <c r="R50" i="32"/>
  <c r="L50" i="32"/>
  <c r="F50" i="23"/>
  <c r="C54" i="23" s="1"/>
  <c r="F50" i="22"/>
  <c r="F25" i="32"/>
  <c r="F50" i="20"/>
  <c r="C54" i="20" s="1"/>
  <c r="C55" i="20" s="1"/>
  <c r="C57" i="20" s="1"/>
  <c r="F28" i="32"/>
  <c r="F26" i="32"/>
  <c r="F24" i="32"/>
  <c r="F50" i="18"/>
  <c r="C54" i="18" s="1"/>
  <c r="C55" i="18" s="1"/>
  <c r="C57" i="18" s="1"/>
  <c r="F50" i="17"/>
  <c r="C54" i="17" s="1"/>
  <c r="C55" i="17" s="1"/>
  <c r="C59" i="17" s="1"/>
  <c r="F16" i="32"/>
  <c r="F50" i="16"/>
  <c r="C54" i="16" s="1"/>
  <c r="C55" i="16" s="1"/>
  <c r="C59" i="16" s="1"/>
  <c r="F18" i="32"/>
  <c r="F50" i="15"/>
  <c r="C54" i="15" s="1"/>
  <c r="C55" i="15" s="1"/>
  <c r="C58" i="15" s="1"/>
  <c r="F23" i="32"/>
  <c r="F20" i="32"/>
  <c r="Q50" i="32"/>
  <c r="I50" i="32"/>
  <c r="X50" i="32"/>
  <c r="P50" i="32"/>
  <c r="Y50" i="32"/>
  <c r="W50" i="32"/>
  <c r="O50" i="32"/>
  <c r="V50" i="32"/>
  <c r="AC50" i="32"/>
  <c r="M50" i="32"/>
  <c r="AB50" i="32"/>
  <c r="AA50" i="32"/>
  <c r="F8" i="32"/>
  <c r="F50" i="14"/>
  <c r="C54" i="14" s="1"/>
  <c r="C55" i="14" s="1"/>
  <c r="J50" i="32"/>
  <c r="K50" i="32"/>
  <c r="F15" i="32"/>
  <c r="F14" i="32"/>
  <c r="F12" i="32"/>
  <c r="F6" i="32"/>
  <c r="D50" i="32"/>
  <c r="C53" i="32" s="1"/>
  <c r="S50" i="32"/>
  <c r="T50" i="32"/>
  <c r="F10" i="32"/>
  <c r="U50" i="32"/>
  <c r="I61" i="32"/>
  <c r="C56" i="32" s="1"/>
  <c r="F7" i="32"/>
  <c r="C55" i="19"/>
  <c r="C59" i="19" s="1"/>
  <c r="C55" i="27"/>
  <c r="C58" i="27" s="1"/>
  <c r="F9" i="32"/>
  <c r="G50" i="32"/>
  <c r="F50" i="13"/>
  <c r="C54" i="13" s="1"/>
  <c r="C55" i="13" s="1"/>
  <c r="C59" i="13" s="1"/>
  <c r="F5" i="32"/>
  <c r="F50" i="12"/>
  <c r="C54" i="12" s="1"/>
  <c r="C55" i="12" s="1"/>
  <c r="F3" i="32"/>
  <c r="F50" i="11"/>
  <c r="C54" i="11" s="1"/>
  <c r="C55" i="11" s="1"/>
  <c r="C55" i="8"/>
  <c r="C58" i="8" s="1"/>
  <c r="F50" i="1"/>
  <c r="C54" i="1" s="1"/>
  <c r="C55" i="1" s="1"/>
  <c r="C57" i="1" s="1"/>
  <c r="C55" i="6"/>
  <c r="C58" i="6" s="1"/>
  <c r="C55" i="23"/>
  <c r="C58" i="23" s="1"/>
  <c r="C57" i="10"/>
  <c r="C55" i="7"/>
  <c r="C59" i="7" s="1"/>
  <c r="C59" i="9"/>
  <c r="C55" i="31"/>
  <c r="C57" i="31" s="1"/>
  <c r="C57" i="9"/>
  <c r="C58" i="9"/>
  <c r="C59" i="4"/>
  <c r="C59" i="5"/>
  <c r="C58" i="5"/>
  <c r="C57" i="5"/>
  <c r="C57" i="3"/>
  <c r="C59" i="26"/>
  <c r="C58" i="19"/>
  <c r="C57" i="4"/>
  <c r="C58" i="3"/>
  <c r="C58" i="4"/>
  <c r="C58" i="10"/>
  <c r="C54" i="30" l="1"/>
  <c r="C55" i="30" s="1"/>
  <c r="C57" i="30"/>
  <c r="C59" i="30"/>
  <c r="C58" i="30"/>
  <c r="C54" i="29"/>
  <c r="C55" i="29" s="1"/>
  <c r="C58" i="29" s="1"/>
  <c r="C54" i="28"/>
  <c r="C55" i="28" s="1"/>
  <c r="C59" i="28" s="1"/>
  <c r="C57" i="28"/>
  <c r="C58" i="28"/>
  <c r="C59" i="21"/>
  <c r="C58" i="21"/>
  <c r="C57" i="21"/>
  <c r="C59" i="20"/>
  <c r="C57" i="17"/>
  <c r="C57" i="25"/>
  <c r="C58" i="25"/>
  <c r="C59" i="25"/>
  <c r="C57" i="16"/>
  <c r="C58" i="16"/>
  <c r="C58" i="2"/>
  <c r="C57" i="26"/>
  <c r="C57" i="27"/>
  <c r="C58" i="20"/>
  <c r="C59" i="27"/>
  <c r="C57" i="2"/>
  <c r="C57" i="24"/>
  <c r="C54" i="22"/>
  <c r="C55" i="22" s="1"/>
  <c r="C59" i="22" s="1"/>
  <c r="C57" i="19"/>
  <c r="C58" i="18"/>
  <c r="C59" i="18"/>
  <c r="C58" i="17"/>
  <c r="C57" i="14"/>
  <c r="C58" i="14"/>
  <c r="C59" i="14"/>
  <c r="F50" i="32"/>
  <c r="C54" i="32" s="1"/>
  <c r="C55" i="32" s="1"/>
  <c r="C57" i="32" s="1"/>
  <c r="C57" i="8"/>
  <c r="C59" i="24"/>
  <c r="C59" i="8"/>
  <c r="C59" i="23"/>
  <c r="C57" i="13"/>
  <c r="C58" i="13"/>
  <c r="C57" i="12"/>
  <c r="C59" i="12"/>
  <c r="C58" i="12"/>
  <c r="C58" i="1"/>
  <c r="C59" i="31"/>
  <c r="C58" i="31"/>
  <c r="C57" i="11"/>
  <c r="C59" i="11"/>
  <c r="C58" i="11"/>
  <c r="C57" i="6"/>
  <c r="C59" i="1"/>
  <c r="C57" i="22"/>
  <c r="C59" i="29"/>
  <c r="C59" i="6"/>
  <c r="C57" i="15"/>
  <c r="C57" i="7"/>
  <c r="C59" i="15"/>
  <c r="C58" i="7"/>
  <c r="C57" i="23"/>
  <c r="C57" i="29"/>
  <c r="C58" i="22" l="1"/>
  <c r="C58" i="32"/>
  <c r="C59" i="32"/>
</calcChain>
</file>

<file path=xl/sharedStrings.xml><?xml version="1.0" encoding="utf-8"?>
<sst xmlns="http://schemas.openxmlformats.org/spreadsheetml/2006/main" count="2348" uniqueCount="421">
  <si>
    <t xml:space="preserve">التاريخ </t>
  </si>
  <si>
    <t xml:space="preserve">وردية </t>
  </si>
  <si>
    <t xml:space="preserve">البيان </t>
  </si>
  <si>
    <t>المبلغ</t>
  </si>
  <si>
    <t>اجمالي المصروفات</t>
  </si>
  <si>
    <t xml:space="preserve">المشتريات </t>
  </si>
  <si>
    <t xml:space="preserve">سلف العاملين </t>
  </si>
  <si>
    <t xml:space="preserve">تحميلات عاملين </t>
  </si>
  <si>
    <t xml:space="preserve">رواتب العاملين </t>
  </si>
  <si>
    <t>انتقلات</t>
  </si>
  <si>
    <t xml:space="preserve">شحن كهرباء </t>
  </si>
  <si>
    <t xml:space="preserve">شحن مياه </t>
  </si>
  <si>
    <t xml:space="preserve">غاز </t>
  </si>
  <si>
    <t>ايجار</t>
  </si>
  <si>
    <t xml:space="preserve">الموردين </t>
  </si>
  <si>
    <t>×××××××××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</si>
  <si>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</si>
  <si>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</si>
  <si>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</si>
  <si>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</si>
  <si>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</si>
  <si>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العجز</t>
  </si>
  <si>
    <t>التوازن</t>
  </si>
  <si>
    <t>فئة النقدية</t>
  </si>
  <si>
    <t>العدد</t>
  </si>
  <si>
    <t xml:space="preserve">الاجمالى </t>
  </si>
  <si>
    <t>الاجمالى</t>
  </si>
  <si>
    <t xml:space="preserve">اجمالي الايراد </t>
  </si>
  <si>
    <t xml:space="preserve">خصمومات </t>
  </si>
  <si>
    <t xml:space="preserve">مرتجعات </t>
  </si>
  <si>
    <t>ضيافة</t>
  </si>
  <si>
    <t>رد سلفة عمر 2500</t>
  </si>
  <si>
    <t>مستر امجد</t>
  </si>
  <si>
    <t>مستر ارام</t>
  </si>
  <si>
    <t>زياد بدران</t>
  </si>
  <si>
    <t xml:space="preserve">وجبة عاملين </t>
  </si>
  <si>
    <t xml:space="preserve">ايمن قصي </t>
  </si>
  <si>
    <t>حليب</t>
  </si>
  <si>
    <t>عداية طماطم 22ك</t>
  </si>
  <si>
    <t>مسحوبات كابتن محمد</t>
  </si>
  <si>
    <t>مسحوبات كابتن محمود</t>
  </si>
  <si>
    <t>مسحوبات ام ياسين</t>
  </si>
  <si>
    <t>مسحوبات ك/ محمد</t>
  </si>
  <si>
    <t>مسحوبات ك/ محمود</t>
  </si>
  <si>
    <t>صافي الايراد</t>
  </si>
  <si>
    <t xml:space="preserve">كيلو معسل سلوم </t>
  </si>
  <si>
    <t xml:space="preserve">اسماعيل </t>
  </si>
  <si>
    <t xml:space="preserve">مشترك كهرباء </t>
  </si>
  <si>
    <t xml:space="preserve">اوردرات </t>
  </si>
  <si>
    <t xml:space="preserve">25ك زيت </t>
  </si>
  <si>
    <t xml:space="preserve">61ك بصل ×10.82ج </t>
  </si>
  <si>
    <t>تحميلات ك/ محمد</t>
  </si>
  <si>
    <t>تحميلات ك/ محمود</t>
  </si>
  <si>
    <t xml:space="preserve">تحميلات ام ياسين </t>
  </si>
  <si>
    <t xml:space="preserve">مكان الحساب </t>
  </si>
  <si>
    <t xml:space="preserve">اسم المورد </t>
  </si>
  <si>
    <t xml:space="preserve">مدين </t>
  </si>
  <si>
    <t xml:space="preserve">بيان </t>
  </si>
  <si>
    <t xml:space="preserve">دائن </t>
  </si>
  <si>
    <t>رصيد</t>
  </si>
  <si>
    <t>اسم المورد</t>
  </si>
  <si>
    <t>كشف حساب مختصر</t>
  </si>
  <si>
    <t>رجب شيشة</t>
  </si>
  <si>
    <t>فاتورة شيش</t>
  </si>
  <si>
    <t>سد جزء من فاتورة الشيش</t>
  </si>
  <si>
    <t>2ك كيوي×170ج</t>
  </si>
  <si>
    <t>كيلو افوكاتو</t>
  </si>
  <si>
    <t>2ك ليمون ×30</t>
  </si>
  <si>
    <t>نعناع</t>
  </si>
  <si>
    <t>13علبة زبادي</t>
  </si>
  <si>
    <t>كرتونة شيكولاتة سما دارك</t>
  </si>
  <si>
    <t>4ك موز ×15</t>
  </si>
  <si>
    <t>2بلتة كانز كبير</t>
  </si>
  <si>
    <t>3ك فاولة ×15</t>
  </si>
  <si>
    <t>سعيد صالح</t>
  </si>
  <si>
    <t xml:space="preserve">حسام الدين </t>
  </si>
  <si>
    <t>هشام احمد</t>
  </si>
  <si>
    <t xml:space="preserve">محمد فاروق </t>
  </si>
  <si>
    <t>اوردر</t>
  </si>
  <si>
    <t xml:space="preserve">5لتر حليب </t>
  </si>
  <si>
    <t xml:space="preserve">1بلتة حليب </t>
  </si>
  <si>
    <t xml:space="preserve">اسم الموظف </t>
  </si>
  <si>
    <t xml:space="preserve">سلف </t>
  </si>
  <si>
    <t xml:space="preserve">تحميلات </t>
  </si>
  <si>
    <t>شيكولاتة نوتيلاا 350جرام</t>
  </si>
  <si>
    <t>قرفة 260جرام</t>
  </si>
  <si>
    <t>3لتر حليب جهينة</t>
  </si>
  <si>
    <t xml:space="preserve">9زجاجات ريد بول </t>
  </si>
  <si>
    <t>نصف ك فول سوداني</t>
  </si>
  <si>
    <t xml:space="preserve">كيلو فرولة </t>
  </si>
  <si>
    <t xml:space="preserve">2ك تفاح </t>
  </si>
  <si>
    <t xml:space="preserve">2ك موز </t>
  </si>
  <si>
    <t>3ك برتقال</t>
  </si>
  <si>
    <t>نص ك فزدق</t>
  </si>
  <si>
    <t xml:space="preserve">فاتورة شيشة </t>
  </si>
  <si>
    <t>حمزاوي بن</t>
  </si>
  <si>
    <t>عبد الله فراخ</t>
  </si>
  <si>
    <t xml:space="preserve">مفتاح تكييف </t>
  </si>
  <si>
    <t xml:space="preserve">فاتورة بن </t>
  </si>
  <si>
    <t xml:space="preserve">سداد جزاء من الفاتورة </t>
  </si>
  <si>
    <t xml:space="preserve">عبد الله فراخ </t>
  </si>
  <si>
    <t xml:space="preserve">فاتورة فراخ </t>
  </si>
  <si>
    <t>35زجاجة ريد بول</t>
  </si>
  <si>
    <t xml:space="preserve">سيد فول </t>
  </si>
  <si>
    <t xml:space="preserve">معتز سعيد </t>
  </si>
  <si>
    <t xml:space="preserve">عبد الله وجدي </t>
  </si>
  <si>
    <t>مصاريف حفلات</t>
  </si>
  <si>
    <t>4كيس عيش سوري</t>
  </si>
  <si>
    <t>2ربطة كربس</t>
  </si>
  <si>
    <t xml:space="preserve">2ك كيوي </t>
  </si>
  <si>
    <t xml:space="preserve">كيلو ونصف ليمون </t>
  </si>
  <si>
    <t>2برتمان شيكولاتة نوتيلاا 350جرام</t>
  </si>
  <si>
    <t xml:space="preserve">2علبة شاي ليبتون </t>
  </si>
  <si>
    <t>علبة بسكوت اوريو كبير</t>
  </si>
  <si>
    <t>علبة شاي كارك</t>
  </si>
  <si>
    <t>2شول بطاطس 143ك ×7.5ج</t>
  </si>
  <si>
    <t xml:space="preserve">كرتونة سما ويت 4كيلو عجينة وافيل </t>
  </si>
  <si>
    <t>2علبة كمبوت خوخ 820جرام</t>
  </si>
  <si>
    <t xml:space="preserve">كرتونة سما درك شيكولاتة </t>
  </si>
  <si>
    <t xml:space="preserve">2كمبوت اناناس </t>
  </si>
  <si>
    <t xml:space="preserve">انتقالات </t>
  </si>
  <si>
    <t>دندنة - ايس كريم</t>
  </si>
  <si>
    <t>باقي فاتورة الشيش</t>
  </si>
  <si>
    <t xml:space="preserve">2بكر كاشير </t>
  </si>
  <si>
    <t>5لتر حليب لمار</t>
  </si>
  <si>
    <t xml:space="preserve">كريمة لباني </t>
  </si>
  <si>
    <t xml:space="preserve">خضروات </t>
  </si>
  <si>
    <t xml:space="preserve">5ك ارز بسمتي </t>
  </si>
  <si>
    <t xml:space="preserve">5كيس ماكرونة فرن </t>
  </si>
  <si>
    <t xml:space="preserve">2برتمان عسل </t>
  </si>
  <si>
    <t xml:space="preserve">بطيخة </t>
  </si>
  <si>
    <t xml:space="preserve">اوردر </t>
  </si>
  <si>
    <t>الحاج عوض ابو الكابتن</t>
  </si>
  <si>
    <t xml:space="preserve">عمر خالد </t>
  </si>
  <si>
    <t>معتز سعيد</t>
  </si>
  <si>
    <t xml:space="preserve">محمود احمد بار </t>
  </si>
  <si>
    <t xml:space="preserve">محمد حازم </t>
  </si>
  <si>
    <t xml:space="preserve">عبد الله عبد المنعم </t>
  </si>
  <si>
    <t xml:space="preserve">750جرام ممبار </t>
  </si>
  <si>
    <t>كيلو موز</t>
  </si>
  <si>
    <t xml:space="preserve">2ك ارز </t>
  </si>
  <si>
    <t xml:space="preserve">2مارش ملو </t>
  </si>
  <si>
    <t xml:space="preserve">فراشة </t>
  </si>
  <si>
    <t xml:space="preserve">2شوال فحم </t>
  </si>
  <si>
    <t xml:space="preserve">كيلو بن اسبيرسو </t>
  </si>
  <si>
    <t>فاتورة عصائر فرش</t>
  </si>
  <si>
    <t>حساب استندات اجمالي الحساب 2250ج</t>
  </si>
  <si>
    <t xml:space="preserve">زياد بدران </t>
  </si>
  <si>
    <t xml:space="preserve">هشام احمد </t>
  </si>
  <si>
    <t xml:space="preserve">سعيد صالح </t>
  </si>
  <si>
    <t>محمود احمد</t>
  </si>
  <si>
    <t>قعدة عربي اجمالي الحساب 9900ج</t>
  </si>
  <si>
    <t xml:space="preserve">4شيكولاتة </t>
  </si>
  <si>
    <t>2شيكولاتة روشي</t>
  </si>
  <si>
    <t xml:space="preserve">6كيلو حليب لمار </t>
  </si>
  <si>
    <t>2لتر عصير تفاح</t>
  </si>
  <si>
    <t>علبة بسكوت اوريو صغير</t>
  </si>
  <si>
    <t>2برطمان نوتيلاا</t>
  </si>
  <si>
    <t xml:space="preserve">2ك زيت </t>
  </si>
  <si>
    <t>260جرام جوز هند</t>
  </si>
  <si>
    <t xml:space="preserve">ربع ك شاي </t>
  </si>
  <si>
    <t>12فوطة ×15</t>
  </si>
  <si>
    <t xml:space="preserve">كيلو بلح </t>
  </si>
  <si>
    <t xml:space="preserve">سلك مواعين </t>
  </si>
  <si>
    <t xml:space="preserve">عيش بلدي </t>
  </si>
  <si>
    <t xml:space="preserve">5ك دقيق </t>
  </si>
  <si>
    <t xml:space="preserve">ربع ك كاجو </t>
  </si>
  <si>
    <t xml:space="preserve">شيكارة وافيل بدرة </t>
  </si>
  <si>
    <t>3ك تمر هندي</t>
  </si>
  <si>
    <t xml:space="preserve">4ك تفاح </t>
  </si>
  <si>
    <t>عبد الله عبد المنعم</t>
  </si>
  <si>
    <t>محمد فاروق</t>
  </si>
  <si>
    <t xml:space="preserve">محمد طه </t>
  </si>
  <si>
    <t xml:space="preserve">محمود احمد </t>
  </si>
  <si>
    <t xml:space="preserve">عمرو خالد </t>
  </si>
  <si>
    <t xml:space="preserve">محمد بدوي </t>
  </si>
  <si>
    <t xml:space="preserve">اطباق بلاستيك </t>
  </si>
  <si>
    <t xml:space="preserve">ملوخية </t>
  </si>
  <si>
    <t>كشكول سلك + دفاتر استلام نقدية</t>
  </si>
  <si>
    <t xml:space="preserve">كيلو ونصف بدن ضاني </t>
  </si>
  <si>
    <t>تمر هندي + سوبيه</t>
  </si>
  <si>
    <t xml:space="preserve">باقي حساب استندات </t>
  </si>
  <si>
    <t xml:space="preserve">باقي حساب القعدة العربي </t>
  </si>
  <si>
    <t xml:space="preserve">تنجيد القعدة العربي </t>
  </si>
  <si>
    <t xml:space="preserve">حمزاوي بن </t>
  </si>
  <si>
    <t xml:space="preserve">كيلو ونصف كيوي </t>
  </si>
  <si>
    <t xml:space="preserve">2كيلو موز </t>
  </si>
  <si>
    <t xml:space="preserve">6كيس ملوخية </t>
  </si>
  <si>
    <t xml:space="preserve">  12طبلية  خشب + تريسيكل 50ج اجمالي الحسلب 5500ج</t>
  </si>
  <si>
    <t xml:space="preserve">محمد علي </t>
  </si>
  <si>
    <t xml:space="preserve">حازم علي </t>
  </si>
  <si>
    <t xml:space="preserve">احمد عبد المعطي </t>
  </si>
  <si>
    <t xml:space="preserve">فاتورة كولا </t>
  </si>
  <si>
    <t>دندنة - ايس كريم اجمالي الفاتورة 5150ج</t>
  </si>
  <si>
    <t>باقي حساب 12 طبلية خشب</t>
  </si>
  <si>
    <t xml:space="preserve">5ك بدن ضاني </t>
  </si>
  <si>
    <t xml:space="preserve">25ك لحمة </t>
  </si>
  <si>
    <t xml:space="preserve">ايجار طواجن فخار اسبوع </t>
  </si>
  <si>
    <t>2بطه</t>
  </si>
  <si>
    <t>2ك موز</t>
  </si>
  <si>
    <t xml:space="preserve">2ك فرولة </t>
  </si>
  <si>
    <t xml:space="preserve">يوسف الجبيلي </t>
  </si>
  <si>
    <t xml:space="preserve">محمد ايمن </t>
  </si>
  <si>
    <t xml:space="preserve">فطار استف </t>
  </si>
  <si>
    <t xml:space="preserve">عبد الرحمن ابراهيم </t>
  </si>
  <si>
    <t xml:space="preserve">يوسف طارق </t>
  </si>
  <si>
    <t xml:space="preserve">دندنة ايس كريم </t>
  </si>
  <si>
    <t xml:space="preserve">جوفاني </t>
  </si>
  <si>
    <t xml:space="preserve">فاتورة منظفات </t>
  </si>
  <si>
    <t xml:space="preserve">مارفيل </t>
  </si>
  <si>
    <t>فاتورة ماركت</t>
  </si>
  <si>
    <t>محمد فرج تيكا واي</t>
  </si>
  <si>
    <t xml:space="preserve">فاتورة تغليف </t>
  </si>
  <si>
    <t xml:space="preserve">محمد فرج تيكا واي </t>
  </si>
  <si>
    <t>فاتورة عصير</t>
  </si>
  <si>
    <t>5ك لحمة</t>
  </si>
  <si>
    <t>ملمع زجاج</t>
  </si>
  <si>
    <t xml:space="preserve">275 كيس كاتشب </t>
  </si>
  <si>
    <t>2ك تمر هندي</t>
  </si>
  <si>
    <t xml:space="preserve">تمر هندي </t>
  </si>
  <si>
    <t xml:space="preserve">2بكرة كاشير </t>
  </si>
  <si>
    <t xml:space="preserve">3ك بدن ضاني </t>
  </si>
  <si>
    <t xml:space="preserve">يومية عمل  - محمد ويتر </t>
  </si>
  <si>
    <t>سجاد للقعدة العربي عدد 5 +500 غسيل</t>
  </si>
  <si>
    <t>فاتورة شيشة</t>
  </si>
  <si>
    <t>مسحوبات + اوردر</t>
  </si>
  <si>
    <t xml:space="preserve">معطر جو </t>
  </si>
  <si>
    <t xml:space="preserve">3ك ليمون </t>
  </si>
  <si>
    <t xml:space="preserve">8ك طماطم </t>
  </si>
  <si>
    <t xml:space="preserve">2ك تمر هندي </t>
  </si>
  <si>
    <t xml:space="preserve">5ك برتقال </t>
  </si>
  <si>
    <t xml:space="preserve">2ك بلح </t>
  </si>
  <si>
    <t>2ك جرايد</t>
  </si>
  <si>
    <t xml:space="preserve">2علبة سما ويت شيكولاتة </t>
  </si>
  <si>
    <t xml:space="preserve">5ك موز </t>
  </si>
  <si>
    <t>وجبات استف</t>
  </si>
  <si>
    <t xml:space="preserve">سحور استف </t>
  </si>
  <si>
    <t>7شوال فحم</t>
  </si>
  <si>
    <t xml:space="preserve">سلك للكيدز اريا </t>
  </si>
  <si>
    <t>اسلام جاد فاتورة شيكولاتة</t>
  </si>
  <si>
    <t xml:space="preserve">2موبيل مطعم وعضوية </t>
  </si>
  <si>
    <t>مكفاءت</t>
  </si>
  <si>
    <t xml:space="preserve">مكفاءت عمال </t>
  </si>
  <si>
    <t xml:space="preserve">منظفات </t>
  </si>
  <si>
    <t xml:space="preserve">2كيس عيش سوري </t>
  </si>
  <si>
    <t xml:space="preserve">سلك  </t>
  </si>
  <si>
    <t xml:space="preserve">رقم الحساب </t>
  </si>
  <si>
    <t>سلف</t>
  </si>
  <si>
    <t xml:space="preserve">الراتب </t>
  </si>
  <si>
    <t xml:space="preserve">راتب </t>
  </si>
  <si>
    <t>صافي الراتب</t>
  </si>
  <si>
    <t>سيد فول</t>
  </si>
  <si>
    <t>احمد عبد المعطي  Total</t>
  </si>
  <si>
    <t>اسماعيل  Total</t>
  </si>
  <si>
    <t>ايمن قصي  Total</t>
  </si>
  <si>
    <t>حازم علي  Total</t>
  </si>
  <si>
    <t>حسام الدين  Total</t>
  </si>
  <si>
    <t>زياد بدران Total</t>
  </si>
  <si>
    <t>سعيد صالح Total</t>
  </si>
  <si>
    <t>عبد الرحمن ابراهيم  Total</t>
  </si>
  <si>
    <t>عبد الله عبد المنعم Total</t>
  </si>
  <si>
    <t>عبد الله وجدي  Total</t>
  </si>
  <si>
    <t>عمرو خالد  Total</t>
  </si>
  <si>
    <t>محمد ايمن  Total</t>
  </si>
  <si>
    <t>محمد بدوي  Total</t>
  </si>
  <si>
    <t>محمد حازم  Total</t>
  </si>
  <si>
    <t>محمد فاروق Total</t>
  </si>
  <si>
    <t>محمود احمد Total</t>
  </si>
  <si>
    <t>مستر ارام Total</t>
  </si>
  <si>
    <t>مستر امجد Total</t>
  </si>
  <si>
    <t>معتز سعيد Total</t>
  </si>
  <si>
    <t>هشام احمد Total</t>
  </si>
  <si>
    <t>يوسف طارق  Total</t>
  </si>
  <si>
    <t>يومية عمل  - محمد ويتر  Total</t>
  </si>
  <si>
    <t>Grand Total</t>
  </si>
  <si>
    <t xml:space="preserve">مشتريات بفاتورة </t>
  </si>
  <si>
    <t>25/26/27/3/2024</t>
  </si>
  <si>
    <t xml:space="preserve">ام كمال </t>
  </si>
  <si>
    <t xml:space="preserve">عدي عماد </t>
  </si>
  <si>
    <t xml:space="preserve">سحور + فطار </t>
  </si>
  <si>
    <t>محمد احمد</t>
  </si>
  <si>
    <t xml:space="preserve">محمد علاء </t>
  </si>
  <si>
    <t xml:space="preserve">يوسف نبيل </t>
  </si>
  <si>
    <t>سيدفول</t>
  </si>
  <si>
    <t>محمد علي</t>
  </si>
  <si>
    <t>لحمة</t>
  </si>
  <si>
    <t xml:space="preserve">سكر </t>
  </si>
  <si>
    <t>مسحوبات ك محمد</t>
  </si>
  <si>
    <t xml:space="preserve">زبادي </t>
  </si>
  <si>
    <t xml:space="preserve">طماطم </t>
  </si>
  <si>
    <t>خضروات</t>
  </si>
  <si>
    <t>جرايد</t>
  </si>
  <si>
    <t xml:space="preserve">عيش </t>
  </si>
  <si>
    <t>فينو</t>
  </si>
  <si>
    <t>صيانة بريستا</t>
  </si>
  <si>
    <t xml:space="preserve">صوص شيدر </t>
  </si>
  <si>
    <t xml:space="preserve">حلويات من ديسباسيتو </t>
  </si>
  <si>
    <t xml:space="preserve">3كيلو ونصف ورق عنب </t>
  </si>
  <si>
    <t xml:space="preserve">توابل </t>
  </si>
  <si>
    <t xml:space="preserve">سمبوسة </t>
  </si>
  <si>
    <t xml:space="preserve">برتقال </t>
  </si>
  <si>
    <t xml:space="preserve">موز </t>
  </si>
  <si>
    <t>اوردر ك/ محمود</t>
  </si>
  <si>
    <t xml:space="preserve">حامل شاشة </t>
  </si>
  <si>
    <t xml:space="preserve">3اسطوانات غاز </t>
  </si>
  <si>
    <t>فاتورة بيبسي</t>
  </si>
  <si>
    <t>سكر باكت</t>
  </si>
  <si>
    <t xml:space="preserve">اسلام طحاوي </t>
  </si>
  <si>
    <t xml:space="preserve">مسحوبات للسداد قرض </t>
  </si>
  <si>
    <t xml:space="preserve">ايمن سماعات 500ج صيانة +500ج شراء سماعة </t>
  </si>
  <si>
    <t xml:space="preserve">فاتورة شيكولاتة - جوجو </t>
  </si>
  <si>
    <t xml:space="preserve">3ك فرولة </t>
  </si>
  <si>
    <t xml:space="preserve">4ك موز </t>
  </si>
  <si>
    <t xml:space="preserve">3ك تفاح </t>
  </si>
  <si>
    <t xml:space="preserve">3ك طماطم </t>
  </si>
  <si>
    <t>بقدونس</t>
  </si>
  <si>
    <t xml:space="preserve">7لتر حليب لمار </t>
  </si>
  <si>
    <t xml:space="preserve">بكر كاشير </t>
  </si>
  <si>
    <t xml:space="preserve">دستة فايل </t>
  </si>
  <si>
    <t>بيبيسي</t>
  </si>
  <si>
    <t xml:space="preserve">رنا محمد </t>
  </si>
  <si>
    <t>10ك طماطم</t>
  </si>
  <si>
    <t>3كرتونة مياه</t>
  </si>
  <si>
    <t xml:space="preserve">عمل محشي </t>
  </si>
  <si>
    <t xml:space="preserve">رد سلفة اسماعيل </t>
  </si>
  <si>
    <t xml:space="preserve">سلفة من اسماعيل </t>
  </si>
  <si>
    <t xml:space="preserve">خضار للمحشي </t>
  </si>
  <si>
    <t>30/31/3/2024</t>
  </si>
  <si>
    <t xml:space="preserve">مستر امجد </t>
  </si>
  <si>
    <t xml:space="preserve">عبد الله عماد </t>
  </si>
  <si>
    <t>محمد طه</t>
  </si>
  <si>
    <t xml:space="preserve">محمد عاطف </t>
  </si>
  <si>
    <t xml:space="preserve">ام فهد </t>
  </si>
  <si>
    <t>يوسف الجبيلي</t>
  </si>
  <si>
    <t>صيانة فريزر</t>
  </si>
  <si>
    <t xml:space="preserve">سلم حديد </t>
  </si>
  <si>
    <t>ربيع الحداد</t>
  </si>
  <si>
    <t xml:space="preserve">دندنة - ايس كريم </t>
  </si>
  <si>
    <t xml:space="preserve">فواكة </t>
  </si>
  <si>
    <t xml:space="preserve">نصف ك فول سوداني </t>
  </si>
  <si>
    <t xml:space="preserve">ربع كيلو كاجو </t>
  </si>
  <si>
    <t xml:space="preserve">انتقلات لشراء ممبار </t>
  </si>
  <si>
    <t xml:space="preserve">تمر هندي كيلو </t>
  </si>
  <si>
    <t xml:space="preserve">مسامير وغراء </t>
  </si>
  <si>
    <t xml:space="preserve">2كيس عيش فرنساوي </t>
  </si>
  <si>
    <t xml:space="preserve">كيلو ممبار </t>
  </si>
  <si>
    <t>فاتورة من غلاب رقم 51</t>
  </si>
  <si>
    <t>فاتورة من عرفة رقم 216</t>
  </si>
  <si>
    <t>بكر استرتس</t>
  </si>
  <si>
    <t xml:space="preserve">حجارة للرموت والكاميرات </t>
  </si>
  <si>
    <t xml:space="preserve">تصوير ورق + تكعيب </t>
  </si>
  <si>
    <t xml:space="preserve">7كرتونة مياه </t>
  </si>
  <si>
    <t xml:space="preserve">كريمة </t>
  </si>
  <si>
    <t>بيبيسي Total</t>
  </si>
  <si>
    <t>جوفاني  Total</t>
  </si>
  <si>
    <t>حمزاوي بن Total</t>
  </si>
  <si>
    <t>رجب شيشة Total</t>
  </si>
  <si>
    <t>عبد الله فراخ  Total</t>
  </si>
  <si>
    <t>مارفيل  Total</t>
  </si>
  <si>
    <t>محمد فرج تيكا واي Total</t>
  </si>
  <si>
    <t>اسلام طحاوي  Total</t>
  </si>
  <si>
    <t xml:space="preserve">الاجمالي </t>
  </si>
  <si>
    <t>ام كمال  Total</t>
  </si>
  <si>
    <t>عبد الله عماد  Total</t>
  </si>
  <si>
    <t>عدي عماد  Total</t>
  </si>
  <si>
    <t>محمد احمد Total</t>
  </si>
  <si>
    <t>محمد طه Total</t>
  </si>
  <si>
    <t>محمد عاطف  Total</t>
  </si>
  <si>
    <t>محمد علاء  Total</t>
  </si>
  <si>
    <t>محمد علي Total</t>
  </si>
  <si>
    <t>يوسف الجبيلي Total</t>
  </si>
  <si>
    <t>يوسف نبيل  Total</t>
  </si>
  <si>
    <t xml:space="preserve">ملاحظات </t>
  </si>
  <si>
    <t xml:space="preserve">تصفية </t>
  </si>
  <si>
    <t>ام فهد  Total</t>
  </si>
  <si>
    <t>رنا محمد  Total</t>
  </si>
  <si>
    <t>مبلغ جزئي</t>
  </si>
  <si>
    <t xml:space="preserve">مبلغ كلي </t>
  </si>
  <si>
    <t xml:space="preserve">المبيعات </t>
  </si>
  <si>
    <t xml:space="preserve">صافي المبيعات </t>
  </si>
  <si>
    <t xml:space="preserve">بضاعة اول المدة </t>
  </si>
  <si>
    <t xml:space="preserve">موردين </t>
  </si>
  <si>
    <t xml:space="preserve">صافي المشتريات </t>
  </si>
  <si>
    <t xml:space="preserve">بضاعة اخر المدة </t>
  </si>
  <si>
    <t xml:space="preserve">ت. البضاعة المباعة </t>
  </si>
  <si>
    <t xml:space="preserve">مجمل الربح </t>
  </si>
  <si>
    <t xml:space="preserve">ايجار </t>
  </si>
  <si>
    <t xml:space="preserve">كهرباء </t>
  </si>
  <si>
    <t xml:space="preserve">مياه </t>
  </si>
  <si>
    <t xml:space="preserve">انتقلات </t>
  </si>
  <si>
    <t xml:space="preserve">مصاريف حفلات </t>
  </si>
  <si>
    <t xml:space="preserve">رواتب عاملين </t>
  </si>
  <si>
    <t xml:space="preserve">مسحوبات ك/ محمد </t>
  </si>
  <si>
    <t xml:space="preserve">تحميلات ك/محمد </t>
  </si>
  <si>
    <t xml:space="preserve">مسحوبات ك / محمود </t>
  </si>
  <si>
    <t>وجبات للاستف</t>
  </si>
  <si>
    <t>مكافأت</t>
  </si>
  <si>
    <t>الاجمالي</t>
  </si>
  <si>
    <t xml:space="preserve">صافي خسارة خلال شهر 3-2024 بدون المديونية </t>
  </si>
  <si>
    <t xml:space="preserve">صافي خسارة قبل الضريبة </t>
  </si>
  <si>
    <t xml:space="preserve">الضريبة </t>
  </si>
  <si>
    <t xml:space="preserve">صافي خسارة  بعد الضريبة </t>
  </si>
  <si>
    <t xml:space="preserve">مصروفات التشغيل </t>
  </si>
  <si>
    <t xml:space="preserve">الاساسي </t>
  </si>
  <si>
    <t xml:space="preserve">ايام العمل عمل </t>
  </si>
  <si>
    <t xml:space="preserve">اضافي </t>
  </si>
  <si>
    <t xml:space="preserve">بدل اجازة </t>
  </si>
  <si>
    <t>حسب اليوم الواحد</t>
  </si>
  <si>
    <t xml:space="preserve">الصافي </t>
  </si>
  <si>
    <t xml:space="preserve">خصم </t>
  </si>
  <si>
    <t xml:space="preserve">حسام محمد </t>
  </si>
  <si>
    <t xml:space="preserve">عبد الله محمود </t>
  </si>
  <si>
    <t xml:space="preserve">علي حمدي </t>
  </si>
  <si>
    <t xml:space="preserve">احمد جابر </t>
  </si>
  <si>
    <t xml:space="preserve">يوسف احمد </t>
  </si>
  <si>
    <t xml:space="preserve">اسماعيل عراقي </t>
  </si>
  <si>
    <t xml:space="preserve">سالم عماد </t>
  </si>
  <si>
    <t xml:space="preserve">ام هاشم </t>
  </si>
  <si>
    <t xml:space="preserve">يوسف حسين </t>
  </si>
  <si>
    <t>مسلسل</t>
  </si>
  <si>
    <t>سيد فول 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</si>
</sst>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_);_(* \(#,##0.0\);_(* &quot;-&quot;??_);_(@_)"/>
    <numFmt numFmtId="165" formatCode="_-* #,##0_-;\-* #,##0_-;_-* &quot;-&quot;??_-;_-@_-"/>
    <numFmt numFmtId="166" formatCode="_-* #,##0.00\ _ج_._م_._‏_-;\-* #,##0.00\ _ج_._م_._‏_-;_-* &quot;-&quot;??\ _ج_._م_._‏_-;_-@_-"/>
    <numFmt numFmtId="167" formatCode="_-* #,##0\ _ج_._م_._‏_-;\-* #,##0\ _ج_._م_._‏_-;_-* &quot;-&quot;??\ _ج_._م_._‏_-;_-@_-"/>
  </numFmts>
  <fonts count="23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78"/>
      <scheme val="minor"/>
    </font>
    <font>
      <b/>
      <sz val="16"/>
      <color theme="1"/>
      <name val="Calibri"/>
      <family val="2"/>
      <charset val="178"/>
      <scheme val="minor"/>
    </font>
    <font>
      <b/>
      <u/>
      <sz val="16"/>
      <color theme="1"/>
      <name val="Calibri"/>
      <family val="2"/>
      <scheme val="minor"/>
    </font>
    <font>
      <b/>
      <sz val="16"/>
      <color theme="0"/>
      <name val="Calibri"/>
      <family val="2"/>
      <charset val="178"/>
      <scheme val="minor"/>
    </font>
    <font>
      <b/>
      <sz val="14"/>
      <color theme="1"/>
      <name val="Calibri"/>
      <family val="2"/>
      <charset val="178"/>
      <scheme val="minor"/>
    </font>
    <font>
      <u/>
      <sz val="14"/>
      <color theme="1"/>
      <name val="Calibri"/>
      <family val="2"/>
      <charset val="178"/>
      <scheme val="minor"/>
    </font>
    <font>
      <b/>
      <i/>
      <u/>
      <sz val="16"/>
      <color theme="1"/>
      <name val="Calibri"/>
      <family val="2"/>
      <scheme val="minor"/>
    </font>
    <font>
      <sz val="14"/>
      <color rgb="FFFF000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sz val="16"/>
      <color rgb="FFFF0000"/>
      <name val="Calibri"/>
      <family val="2"/>
      <charset val="178"/>
      <scheme val="minor"/>
    </font>
    <font>
      <sz val="16"/>
      <color rgb="FF00B050"/>
      <name val="Calibri"/>
      <family val="2"/>
      <charset val="178"/>
      <scheme val="minor"/>
    </font>
    <font>
      <u/>
      <sz val="14"/>
      <color rgb="FFFF0000"/>
      <name val="Calibri"/>
      <family val="2"/>
      <charset val="178"/>
      <scheme val="minor"/>
    </font>
    <font>
      <b/>
      <u/>
      <sz val="16"/>
      <color rgb="FFFF0000"/>
      <name val="Calibri"/>
      <family val="2"/>
      <charset val="178"/>
      <scheme val="minor"/>
    </font>
    <font>
      <b/>
      <u val="singleAccounting"/>
      <sz val="16"/>
      <color theme="1"/>
      <name val="Calibri"/>
      <family val="2"/>
      <scheme val="minor"/>
    </font>
    <font>
      <sz val="14"/>
      <color rgb="FF00B050"/>
      <name val="Calibri"/>
      <family val="2"/>
      <charset val="178"/>
      <scheme val="minor"/>
    </font>
    <font>
      <sz val="11"/>
      <color rgb="FF00B050"/>
      <name val="Calibri"/>
      <family val="2"/>
      <charset val="178"/>
      <scheme val="minor"/>
    </font>
    <font>
      <u/>
      <sz val="16"/>
      <color rgb="FFFF0000"/>
      <name val="Calibri"/>
      <family val="2"/>
      <charset val="17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gradientFill degree="270">
        <stop position="0">
          <color theme="0"/>
        </stop>
        <stop position="1">
          <color theme="2" tint="-0.49803155613879818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12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vertical="center"/>
    </xf>
    <xf numFmtId="0" fontId="2" fillId="0" borderId="14" xfId="0" applyFont="1" applyBorder="1"/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3" fontId="2" fillId="0" borderId="18" xfId="1" applyFont="1" applyBorder="1" applyAlignment="1">
      <alignment horizontal="center" vertical="center"/>
    </xf>
    <xf numFmtId="43" fontId="2" fillId="0" borderId="20" xfId="1" applyFont="1" applyBorder="1" applyAlignment="1">
      <alignment horizontal="center" vertical="center"/>
    </xf>
    <xf numFmtId="43" fontId="0" fillId="0" borderId="2" xfId="0" applyNumberFormat="1" applyBorder="1"/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165" fontId="0" fillId="0" borderId="8" xfId="1" applyNumberFormat="1" applyFont="1" applyBorder="1"/>
    <xf numFmtId="14" fontId="0" fillId="0" borderId="7" xfId="0" applyNumberFormat="1" applyBorder="1"/>
    <xf numFmtId="165" fontId="0" fillId="0" borderId="0" xfId="1" applyNumberFormat="1" applyFont="1"/>
    <xf numFmtId="165" fontId="4" fillId="0" borderId="6" xfId="1" applyNumberFormat="1" applyFont="1" applyBorder="1" applyAlignment="1">
      <alignment horizontal="center" vertical="center"/>
    </xf>
    <xf numFmtId="165" fontId="0" fillId="0" borderId="11" xfId="1" applyNumberFormat="1" applyFont="1" applyBorder="1"/>
    <xf numFmtId="14" fontId="3" fillId="0" borderId="7" xfId="0" applyNumberFormat="1" applyFont="1" applyBorder="1"/>
    <xf numFmtId="0" fontId="3" fillId="0" borderId="1" xfId="0" applyFont="1" applyBorder="1"/>
    <xf numFmtId="165" fontId="3" fillId="0" borderId="8" xfId="1" applyNumberFormat="1" applyFont="1" applyBorder="1"/>
    <xf numFmtId="43" fontId="3" fillId="0" borderId="3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3" fillId="0" borderId="7" xfId="0" applyFont="1" applyBorder="1"/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5" fontId="0" fillId="0" borderId="11" xfId="0" applyNumberFormat="1" applyBorder="1"/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4" fontId="0" fillId="0" borderId="0" xfId="0" applyNumberFormat="1"/>
    <xf numFmtId="165" fontId="4" fillId="0" borderId="0" xfId="1" applyNumberFormat="1" applyFont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5" fontId="2" fillId="0" borderId="16" xfId="1" applyNumberFormat="1" applyFont="1" applyBorder="1" applyAlignment="1">
      <alignment horizontal="center" vertical="center"/>
    </xf>
    <xf numFmtId="165" fontId="0" fillId="0" borderId="1" xfId="1" applyNumberFormat="1" applyFont="1" applyBorder="1"/>
    <xf numFmtId="165" fontId="4" fillId="0" borderId="3" xfId="1" applyNumberFormat="1" applyFont="1" applyBorder="1" applyAlignment="1">
      <alignment horizontal="center" vertical="center"/>
    </xf>
    <xf numFmtId="165" fontId="2" fillId="0" borderId="12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66" fontId="0" fillId="0" borderId="0" xfId="0" applyNumberFormat="1"/>
    <xf numFmtId="0" fontId="2" fillId="0" borderId="22" xfId="0" applyFont="1" applyBorder="1" applyAlignment="1">
      <alignment horizontal="center" vertical="center"/>
    </xf>
    <xf numFmtId="0" fontId="0" fillId="0" borderId="23" xfId="0" applyBorder="1"/>
    <xf numFmtId="0" fontId="0" fillId="0" borderId="24" xfId="0" applyBorder="1"/>
    <xf numFmtId="0" fontId="2" fillId="0" borderId="0" xfId="0" applyFont="1" applyBorder="1" applyAlignment="1">
      <alignment horizontal="center" vertical="center"/>
    </xf>
    <xf numFmtId="165" fontId="2" fillId="0" borderId="22" xfId="1" applyNumberFormat="1" applyFont="1" applyBorder="1" applyAlignment="1">
      <alignment horizontal="center" vertical="center"/>
    </xf>
    <xf numFmtId="165" fontId="0" fillId="0" borderId="23" xfId="1" applyNumberFormat="1" applyFont="1" applyBorder="1"/>
    <xf numFmtId="165" fontId="0" fillId="0" borderId="24" xfId="1" applyNumberFormat="1" applyFont="1" applyBorder="1"/>
    <xf numFmtId="0" fontId="5" fillId="0" borderId="21" xfId="0" applyFont="1" applyBorder="1" applyAlignment="1">
      <alignment horizontal="center" vertical="center"/>
    </xf>
    <xf numFmtId="43" fontId="0" fillId="0" borderId="0" xfId="1" applyFont="1"/>
    <xf numFmtId="0" fontId="7" fillId="0" borderId="25" xfId="0" applyFont="1" applyBorder="1" applyAlignment="1">
      <alignment horizontal="center" vertical="center"/>
    </xf>
    <xf numFmtId="165" fontId="7" fillId="0" borderId="25" xfId="1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14" fontId="0" fillId="3" borderId="27" xfId="0" applyNumberFormat="1" applyFont="1" applyFill="1" applyBorder="1"/>
    <xf numFmtId="0" fontId="0" fillId="3" borderId="27" xfId="0" applyFont="1" applyFill="1" applyBorder="1"/>
    <xf numFmtId="165" fontId="0" fillId="3" borderId="27" xfId="1" applyNumberFormat="1" applyFont="1" applyFill="1" applyBorder="1"/>
    <xf numFmtId="0" fontId="0" fillId="3" borderId="28" xfId="0" applyFont="1" applyFill="1" applyBorder="1"/>
    <xf numFmtId="14" fontId="0" fillId="0" borderId="25" xfId="0" applyNumberFormat="1" applyFont="1" applyBorder="1"/>
    <xf numFmtId="0" fontId="0" fillId="0" borderId="25" xfId="0" applyFont="1" applyBorder="1"/>
    <xf numFmtId="165" fontId="0" fillId="0" borderId="25" xfId="1" applyNumberFormat="1" applyFont="1" applyBorder="1"/>
    <xf numFmtId="0" fontId="0" fillId="0" borderId="26" xfId="0" applyFont="1" applyBorder="1"/>
    <xf numFmtId="14" fontId="0" fillId="3" borderId="25" xfId="0" applyNumberFormat="1" applyFont="1" applyFill="1" applyBorder="1"/>
    <xf numFmtId="0" fontId="0" fillId="3" borderId="25" xfId="0" applyFont="1" applyFill="1" applyBorder="1"/>
    <xf numFmtId="165" fontId="0" fillId="3" borderId="25" xfId="1" applyNumberFormat="1" applyFont="1" applyFill="1" applyBorder="1"/>
    <xf numFmtId="0" fontId="0" fillId="3" borderId="26" xfId="0" applyFont="1" applyFill="1" applyBorder="1"/>
    <xf numFmtId="14" fontId="0" fillId="3" borderId="29" xfId="0" applyNumberFormat="1" applyFont="1" applyFill="1" applyBorder="1"/>
    <xf numFmtId="0" fontId="0" fillId="3" borderId="29" xfId="0" applyFont="1" applyFill="1" applyBorder="1"/>
    <xf numFmtId="165" fontId="0" fillId="3" borderId="29" xfId="1" applyNumberFormat="1" applyFont="1" applyFill="1" applyBorder="1"/>
    <xf numFmtId="0" fontId="0" fillId="3" borderId="30" xfId="0" applyFont="1" applyFill="1" applyBorder="1"/>
    <xf numFmtId="0" fontId="6" fillId="3" borderId="29" xfId="0" applyFont="1" applyFill="1" applyBorder="1"/>
    <xf numFmtId="0" fontId="6" fillId="0" borderId="25" xfId="0" applyFont="1" applyBorder="1"/>
    <xf numFmtId="0" fontId="6" fillId="3" borderId="25" xfId="0" applyFont="1" applyFill="1" applyBorder="1"/>
    <xf numFmtId="165" fontId="0" fillId="4" borderId="0" xfId="1" applyNumberFormat="1" applyFont="1" applyFill="1"/>
    <xf numFmtId="165" fontId="0" fillId="4" borderId="25" xfId="1" applyNumberFormat="1" applyFont="1" applyFill="1" applyBorder="1"/>
    <xf numFmtId="165" fontId="0" fillId="4" borderId="27" xfId="1" applyNumberFormat="1" applyFont="1" applyFill="1" applyBorder="1"/>
    <xf numFmtId="165" fontId="0" fillId="4" borderId="29" xfId="1" applyNumberFormat="1" applyFont="1" applyFill="1" applyBorder="1"/>
    <xf numFmtId="14" fontId="0" fillId="0" borderId="32" xfId="0" applyNumberFormat="1" applyFont="1" applyBorder="1"/>
    <xf numFmtId="0" fontId="6" fillId="0" borderId="32" xfId="0" applyFont="1" applyBorder="1"/>
    <xf numFmtId="0" fontId="0" fillId="0" borderId="32" xfId="0" applyFont="1" applyBorder="1"/>
    <xf numFmtId="165" fontId="0" fillId="4" borderId="32" xfId="1" applyNumberFormat="1" applyFont="1" applyFill="1" applyBorder="1"/>
    <xf numFmtId="165" fontId="0" fillId="0" borderId="32" xfId="1" applyNumberFormat="1" applyFont="1" applyBorder="1"/>
    <xf numFmtId="0" fontId="0" fillId="0" borderId="31" xfId="0" applyFont="1" applyBorder="1"/>
    <xf numFmtId="165" fontId="0" fillId="0" borderId="0" xfId="0" applyNumberFormat="1"/>
    <xf numFmtId="165" fontId="0" fillId="0" borderId="0" xfId="1" applyNumberFormat="1" applyFont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0" fontId="3" fillId="0" borderId="0" xfId="0" applyFont="1"/>
    <xf numFmtId="165" fontId="3" fillId="0" borderId="0" xfId="1" applyNumberFormat="1" applyFont="1"/>
    <xf numFmtId="0" fontId="4" fillId="0" borderId="0" xfId="0" applyFont="1"/>
    <xf numFmtId="165" fontId="4" fillId="0" borderId="0" xfId="1" applyNumberFormat="1" applyFont="1"/>
    <xf numFmtId="14" fontId="3" fillId="0" borderId="0" xfId="0" applyNumberFormat="1" applyFont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0" fontId="9" fillId="7" borderId="34" xfId="0" applyFont="1" applyFill="1" applyBorder="1"/>
    <xf numFmtId="165" fontId="9" fillId="7" borderId="34" xfId="1" applyNumberFormat="1" applyFont="1" applyFill="1" applyBorder="1"/>
    <xf numFmtId="14" fontId="3" fillId="5" borderId="37" xfId="0" applyNumberFormat="1" applyFont="1" applyFill="1" applyBorder="1" applyAlignment="1">
      <alignment horizontal="center" vertical="center"/>
    </xf>
    <xf numFmtId="0" fontId="3" fillId="5" borderId="33" xfId="0" applyFont="1" applyFill="1" applyBorder="1"/>
    <xf numFmtId="165" fontId="3" fillId="5" borderId="33" xfId="1" applyNumberFormat="1" applyFont="1" applyFill="1" applyBorder="1"/>
    <xf numFmtId="14" fontId="3" fillId="6" borderId="37" xfId="0" applyNumberFormat="1" applyFont="1" applyFill="1" applyBorder="1" applyAlignment="1">
      <alignment horizontal="center" vertical="center"/>
    </xf>
    <xf numFmtId="0" fontId="3" fillId="6" borderId="33" xfId="0" applyFont="1" applyFill="1" applyBorder="1"/>
    <xf numFmtId="165" fontId="3" fillId="6" borderId="33" xfId="1" applyNumberFormat="1" applyFont="1" applyFill="1" applyBorder="1"/>
    <xf numFmtId="14" fontId="3" fillId="5" borderId="35" xfId="0" applyNumberFormat="1" applyFont="1" applyFill="1" applyBorder="1" applyAlignment="1">
      <alignment horizontal="center" vertical="center"/>
    </xf>
    <xf numFmtId="0" fontId="3" fillId="5" borderId="36" xfId="0" applyFont="1" applyFill="1" applyBorder="1"/>
    <xf numFmtId="165" fontId="3" fillId="5" borderId="36" xfId="1" applyNumberFormat="1" applyFont="1" applyFill="1" applyBorder="1"/>
    <xf numFmtId="0" fontId="10" fillId="5" borderId="33" xfId="0" applyFont="1" applyFill="1" applyBorder="1"/>
    <xf numFmtId="0" fontId="4" fillId="0" borderId="0" xfId="0" applyFont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 vertical="center"/>
    </xf>
    <xf numFmtId="0" fontId="10" fillId="6" borderId="33" xfId="0" applyFont="1" applyFill="1" applyBorder="1"/>
    <xf numFmtId="165" fontId="3" fillId="6" borderId="33" xfId="1" applyNumberFormat="1" applyFont="1" applyFill="1" applyBorder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4" fontId="3" fillId="0" borderId="0" xfId="0" applyNumberFormat="1" applyFont="1"/>
    <xf numFmtId="165" fontId="9" fillId="7" borderId="34" xfId="1" applyNumberFormat="1" applyFont="1" applyFill="1" applyBorder="1" applyAlignment="1">
      <alignment horizontal="center" vertical="center"/>
    </xf>
    <xf numFmtId="165" fontId="3" fillId="5" borderId="33" xfId="1" applyNumberFormat="1" applyFont="1" applyFill="1" applyBorder="1" applyAlignment="1">
      <alignment horizontal="center" vertical="center"/>
    </xf>
    <xf numFmtId="165" fontId="3" fillId="5" borderId="36" xfId="1" applyNumberFormat="1" applyFont="1" applyFill="1" applyBorder="1" applyAlignment="1">
      <alignment horizontal="center" vertical="center"/>
    </xf>
    <xf numFmtId="14" fontId="3" fillId="6" borderId="0" xfId="0" applyNumberFormat="1" applyFont="1" applyFill="1" applyBorder="1" applyAlignment="1">
      <alignment horizontal="center" vertical="center"/>
    </xf>
    <xf numFmtId="0" fontId="3" fillId="6" borderId="0" xfId="0" applyFont="1" applyFill="1" applyBorder="1"/>
    <xf numFmtId="165" fontId="3" fillId="6" borderId="0" xfId="1" applyNumberFormat="1" applyFont="1" applyFill="1" applyBorder="1"/>
    <xf numFmtId="165" fontId="3" fillId="6" borderId="0" xfId="1" applyNumberFormat="1" applyFont="1" applyFill="1" applyBorder="1" applyAlignment="1">
      <alignment horizontal="center" vertical="center"/>
    </xf>
    <xf numFmtId="0" fontId="10" fillId="6" borderId="0" xfId="0" applyFont="1" applyFill="1" applyBorder="1"/>
    <xf numFmtId="167" fontId="0" fillId="0" borderId="0" xfId="0" applyNumberFormat="1"/>
    <xf numFmtId="43" fontId="2" fillId="0" borderId="13" xfId="1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43" fontId="0" fillId="0" borderId="39" xfId="0" applyNumberFormat="1" applyBorder="1"/>
    <xf numFmtId="0" fontId="4" fillId="0" borderId="23" xfId="0" applyFont="1" applyBorder="1" applyAlignment="1">
      <alignment horizontal="center" vertical="center"/>
    </xf>
    <xf numFmtId="43" fontId="0" fillId="0" borderId="40" xfId="1" applyFont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center" vertical="center"/>
    </xf>
    <xf numFmtId="43" fontId="0" fillId="8" borderId="13" xfId="1" applyFont="1" applyFill="1" applyBorder="1" applyAlignment="1">
      <alignment horizontal="center" vertical="center"/>
    </xf>
    <xf numFmtId="43" fontId="0" fillId="8" borderId="3" xfId="1" applyFont="1" applyFill="1" applyBorder="1" applyAlignment="1">
      <alignment horizontal="center" vertical="center"/>
    </xf>
    <xf numFmtId="43" fontId="0" fillId="8" borderId="41" xfId="1" applyFont="1" applyFill="1" applyBorder="1" applyAlignment="1">
      <alignment horizontal="center" vertical="center"/>
    </xf>
    <xf numFmtId="43" fontId="0" fillId="8" borderId="14" xfId="1" applyFont="1" applyFill="1" applyBorder="1" applyAlignment="1">
      <alignment horizontal="center" vertical="center"/>
    </xf>
    <xf numFmtId="43" fontId="0" fillId="8" borderId="42" xfId="1" applyFont="1" applyFill="1" applyBorder="1" applyAlignment="1">
      <alignment horizontal="center" vertical="center"/>
    </xf>
    <xf numFmtId="43" fontId="0" fillId="8" borderId="43" xfId="1" applyFont="1" applyFill="1" applyBorder="1" applyAlignment="1">
      <alignment horizontal="center" vertical="center"/>
    </xf>
    <xf numFmtId="165" fontId="0" fillId="0" borderId="0" xfId="1" applyNumberFormat="1" applyFont="1" applyBorder="1"/>
    <xf numFmtId="0" fontId="12" fillId="9" borderId="1" xfId="0" applyFont="1" applyFill="1" applyBorder="1" applyAlignment="1">
      <alignment horizontal="center" vertical="center"/>
    </xf>
    <xf numFmtId="165" fontId="12" fillId="9" borderId="1" xfId="1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165" fontId="3" fillId="10" borderId="1" xfId="1" applyNumberFormat="1" applyFont="1" applyFill="1" applyBorder="1" applyAlignment="1">
      <alignment horizontal="center" vertical="center"/>
    </xf>
    <xf numFmtId="165" fontId="4" fillId="10" borderId="1" xfId="1" applyNumberFormat="1" applyFont="1" applyFill="1" applyBorder="1"/>
    <xf numFmtId="0" fontId="3" fillId="10" borderId="1" xfId="0" applyFont="1" applyFill="1" applyBorder="1"/>
    <xf numFmtId="165" fontId="3" fillId="10" borderId="1" xfId="1" applyNumberFormat="1" applyFont="1" applyFill="1" applyBorder="1"/>
    <xf numFmtId="165" fontId="0" fillId="10" borderId="1" xfId="1" applyNumberFormat="1" applyFont="1" applyFill="1" applyBorder="1"/>
    <xf numFmtId="0" fontId="13" fillId="10" borderId="1" xfId="0" applyFont="1" applyFill="1" applyBorder="1"/>
    <xf numFmtId="165" fontId="13" fillId="10" borderId="1" xfId="1" applyNumberFormat="1" applyFont="1" applyFill="1" applyBorder="1"/>
    <xf numFmtId="165" fontId="14" fillId="10" borderId="1" xfId="1" applyNumberFormat="1" applyFont="1" applyFill="1" applyBorder="1"/>
    <xf numFmtId="165" fontId="15" fillId="10" borderId="1" xfId="1" applyNumberFormat="1" applyFont="1" applyFill="1" applyBorder="1"/>
    <xf numFmtId="165" fontId="16" fillId="10" borderId="1" xfId="1" applyNumberFormat="1" applyFont="1" applyFill="1" applyBorder="1"/>
    <xf numFmtId="0" fontId="17" fillId="10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165" fontId="18" fillId="10" borderId="1" xfId="1" applyNumberFormat="1" applyFont="1" applyFill="1" applyBorder="1" applyAlignment="1">
      <alignment horizontal="center" vertical="center"/>
    </xf>
    <xf numFmtId="0" fontId="13" fillId="0" borderId="0" xfId="0" applyFont="1"/>
    <xf numFmtId="165" fontId="13" fillId="0" borderId="0" xfId="1" applyNumberFormat="1" applyFont="1" applyAlignment="1">
      <alignment horizontal="center" vertical="center"/>
    </xf>
    <xf numFmtId="165" fontId="13" fillId="0" borderId="0" xfId="1" applyNumberFormat="1" applyFont="1"/>
    <xf numFmtId="0" fontId="3" fillId="5" borderId="45" xfId="0" applyFont="1" applyFill="1" applyBorder="1"/>
    <xf numFmtId="165" fontId="3" fillId="5" borderId="45" xfId="1" applyNumberFormat="1" applyFont="1" applyFill="1" applyBorder="1"/>
    <xf numFmtId="0" fontId="3" fillId="6" borderId="45" xfId="0" applyFont="1" applyFill="1" applyBorder="1"/>
    <xf numFmtId="0" fontId="13" fillId="6" borderId="45" xfId="0" applyFont="1" applyFill="1" applyBorder="1"/>
    <xf numFmtId="165" fontId="3" fillId="6" borderId="45" xfId="1" applyNumberFormat="1" applyFont="1" applyFill="1" applyBorder="1"/>
    <xf numFmtId="165" fontId="3" fillId="6" borderId="45" xfId="1" applyNumberFormat="1" applyFont="1" applyFill="1" applyBorder="1" applyAlignment="1">
      <alignment horizontal="center" vertical="center"/>
    </xf>
    <xf numFmtId="0" fontId="13" fillId="5" borderId="45" xfId="0" applyFont="1" applyFill="1" applyBorder="1"/>
    <xf numFmtId="165" fontId="13" fillId="5" borderId="45" xfId="1" applyNumberFormat="1" applyFont="1" applyFill="1" applyBorder="1"/>
    <xf numFmtId="0" fontId="9" fillId="7" borderId="46" xfId="0" applyFont="1" applyFill="1" applyBorder="1" applyAlignment="1">
      <alignment horizontal="center" vertical="center"/>
    </xf>
    <xf numFmtId="0" fontId="9" fillId="7" borderId="47" xfId="0" applyFont="1" applyFill="1" applyBorder="1" applyAlignment="1">
      <alignment horizontal="center" vertical="center"/>
    </xf>
    <xf numFmtId="165" fontId="9" fillId="7" borderId="47" xfId="1" applyNumberFormat="1" applyFont="1" applyFill="1" applyBorder="1" applyAlignment="1">
      <alignment horizontal="center" vertical="center"/>
    </xf>
    <xf numFmtId="165" fontId="13" fillId="6" borderId="45" xfId="1" applyNumberFormat="1" applyFont="1" applyFill="1" applyBorder="1"/>
    <xf numFmtId="0" fontId="3" fillId="0" borderId="0" xfId="0" applyNumberFormat="1" applyFont="1" applyAlignment="1">
      <alignment horizontal="center" vertical="center"/>
    </xf>
    <xf numFmtId="0" fontId="3" fillId="6" borderId="44" xfId="0" applyNumberFormat="1" applyFont="1" applyFill="1" applyBorder="1" applyAlignment="1">
      <alignment horizontal="center" vertical="center"/>
    </xf>
    <xf numFmtId="0" fontId="3" fillId="5" borderId="44" xfId="0" applyNumberFormat="1" applyFont="1" applyFill="1" applyBorder="1" applyAlignment="1">
      <alignment horizontal="center" vertical="center"/>
    </xf>
    <xf numFmtId="165" fontId="19" fillId="0" borderId="0" xfId="0" applyNumberFormat="1" applyFont="1"/>
    <xf numFmtId="0" fontId="20" fillId="0" borderId="0" xfId="0" applyFont="1"/>
    <xf numFmtId="14" fontId="3" fillId="6" borderId="37" xfId="0" applyNumberFormat="1" applyFont="1" applyFill="1" applyBorder="1"/>
    <xf numFmtId="14" fontId="3" fillId="5" borderId="37" xfId="0" applyNumberFormat="1" applyFont="1" applyFill="1" applyBorder="1"/>
    <xf numFmtId="165" fontId="21" fillId="0" borderId="0" xfId="1" applyNumberFormat="1" applyFont="1"/>
    <xf numFmtId="0" fontId="10" fillId="6" borderId="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22" fillId="10" borderId="23" xfId="0" applyFont="1" applyFill="1" applyBorder="1" applyAlignment="1">
      <alignment horizontal="center" vertical="center"/>
    </xf>
    <xf numFmtId="0" fontId="22" fillId="10" borderId="40" xfId="0" applyFont="1" applyFill="1" applyBorder="1" applyAlignment="1">
      <alignment horizontal="center" vertical="center"/>
    </xf>
    <xf numFmtId="0" fontId="22" fillId="11" borderId="0" xfId="0" applyFont="1" applyFill="1" applyBorder="1" applyAlignment="1">
      <alignment vertical="center"/>
    </xf>
    <xf numFmtId="165" fontId="22" fillId="10" borderId="1" xfId="0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_-* #,##0_-;\-* #,##0_-;_-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_-* #,##0_-;\-* #,##0_-;_-* &quot;-&quot;??_-;_-@_-"/>
      <alignment horizontal="center" vertical="center" textRotation="0" wrapText="0" indent="0" justifyLastLine="0" shrinkToFit="0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scheme val="minor"/>
      </font>
    </dxf>
    <dxf>
      <numFmt numFmtId="165" formatCode="_-* #,##0_-;\-* #,##0_-;_-* &quot;-&quot;??_-;_-@_-"/>
    </dxf>
    <dxf>
      <numFmt numFmtId="165" formatCode="_-* #,##0_-;\-* #,##0_-;_-* &quot;-&quot;??_-;_-@_-"/>
    </dxf>
    <dxf>
      <font>
        <strike val="0"/>
        <outline val="0"/>
        <shadow val="0"/>
        <u val="none"/>
        <vertAlign val="baseline"/>
        <sz val="16"/>
        <color theme="1"/>
        <name val="Calibri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trlProps/ctrlProp1.xml><?xml version="1.0" encoding="utf-8"?>
<formControlPr xmlns="http://schemas.microsoft.com/office/spreadsheetml/2009/9/main" objectType="Drop" dropStyle="combo" dx="16" fmlaLink="$J$5" fmlaRange="$B$3:$B$229" noThreeD="1" sel="9" val="4"/>
</file>

<file path=xl/ctrlProps/ctrlProp2.xml><?xml version="1.0" encoding="utf-8"?>
<formControlPr xmlns="http://schemas.microsoft.com/office/spreadsheetml/2009/9/main" objectType="Drop" dropStyle="combo" dx="16" fmlaLink="$J$7" fmlaRange="$B$3:$B$40" noThreeD="1" sel="9" val="4"/>
</file>

<file path=xl/ctrlProps/ctrlProp3.xml><?xml version="1.0" encoding="utf-8"?>
<formControlPr xmlns="http://schemas.microsoft.com/office/spreadsheetml/2009/9/main" objectType="Drop" dropStyle="combo" dx="16" fmlaLink="$J$5" fmlaRange="$C$4:$C$124" noThreeD="1" sel="78" val="70"/>
</file>

<file path=xl/ctrlProps/ctrlProp4.xml><?xml version="1.0" encoding="utf-8"?>
<formControlPr xmlns="http://schemas.microsoft.com/office/spreadsheetml/2009/9/main" objectType="Drop" dropStyle="combo" dx="16" fmlaLink="$J$5" fmlaRange="$C$4:$C$147" noThreeD="1" sel="78" val="7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</xdr:row>
          <xdr:rowOff>0</xdr:rowOff>
        </xdr:from>
        <xdr:to>
          <xdr:col>9</xdr:col>
          <xdr:colOff>1057275</xdr:colOff>
          <xdr:row>1</xdr:row>
          <xdr:rowOff>352425</xdr:rowOff>
        </xdr:to>
        <xdr:sp macro="" textlink="">
          <xdr:nvSpPr>
            <xdr:cNvPr id="33793" name="Drop Down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</xdr:row>
          <xdr:rowOff>0</xdr:rowOff>
        </xdr:from>
        <xdr:to>
          <xdr:col>9</xdr:col>
          <xdr:colOff>1057275</xdr:colOff>
          <xdr:row>1</xdr:row>
          <xdr:rowOff>352425</xdr:rowOff>
        </xdr:to>
        <xdr:sp macro="" textlink="">
          <xdr:nvSpPr>
            <xdr:cNvPr id="72705" name="Drop Down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</xdr:row>
          <xdr:rowOff>0</xdr:rowOff>
        </xdr:from>
        <xdr:to>
          <xdr:col>9</xdr:col>
          <xdr:colOff>933450</xdr:colOff>
          <xdr:row>2</xdr:row>
          <xdr:rowOff>200025</xdr:rowOff>
        </xdr:to>
        <xdr:sp macro="" textlink="">
          <xdr:nvSpPr>
            <xdr:cNvPr id="34817" name="Drop Down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</xdr:row>
          <xdr:rowOff>0</xdr:rowOff>
        </xdr:from>
        <xdr:to>
          <xdr:col>9</xdr:col>
          <xdr:colOff>933450</xdr:colOff>
          <xdr:row>2</xdr:row>
          <xdr:rowOff>200025</xdr:rowOff>
        </xdr:to>
        <xdr:sp macro="" textlink="">
          <xdr:nvSpPr>
            <xdr:cNvPr id="74753" name="Drop Down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2:F229" totalsRowShown="0" headerRowDxfId="13">
  <autoFilter ref="A2:F229"/>
  <tableColumns count="6">
    <tableColumn id="1" name="التاريخ "/>
    <tableColumn id="2" name="اسم المورد "/>
    <tableColumn id="3" name="بيان "/>
    <tableColumn id="4" name="مدين " dataDxfId="12" dataCellStyle="Comma"/>
    <tableColumn id="5" name="دائن " dataDxfId="11" dataCellStyle="Comma"/>
    <tableColumn id="6" name="رصيد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:G124" totalsRowShown="0" headerRowDxfId="10">
  <autoFilter ref="B3:G124"/>
  <tableColumns count="6">
    <tableColumn id="1" name="التاريخ " dataDxfId="9"/>
    <tableColumn id="2" name="اسم الموظف "/>
    <tableColumn id="3" name="سلف " dataDxfId="8" dataCellStyle="Comma"/>
    <tableColumn id="5" name="تحميلات " dataDxfId="7" dataCellStyle="Comma"/>
    <tableColumn id="6" name="الراتب " dataDxfId="6" dataCellStyle="Comma"/>
    <tableColumn id="4" name="ملاحظات 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B3:M124" totalsRowShown="0" headerRowDxfId="5">
  <autoFilter ref="B3:M124"/>
  <tableColumns count="12">
    <tableColumn id="1" name="مسلسل" dataDxfId="4"/>
    <tableColumn id="2" name="اسم الموظف "/>
    <tableColumn id="10" name="الاساسي "/>
    <tableColumn id="9" name="ايام العمل عمل "/>
    <tableColumn id="11" name="حسب اليوم الواحد"/>
    <tableColumn id="8" name="اضافي "/>
    <tableColumn id="7" name="بدل اجازة "/>
    <tableColumn id="3" name="سلف " dataDxfId="3" dataCellStyle="Comma"/>
    <tableColumn id="5" name="تحميلات " dataDxfId="2" dataCellStyle="Comma"/>
    <tableColumn id="12" name="خصم " dataDxfId="1" dataCellStyle="Comma"/>
    <tableColumn id="6" name="الصافي " dataDxfId="0" dataCellStyle="Comma"/>
    <tableColumn id="4" name="ملاحظات 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2.xml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.xml"/><Relationship Id="rId4" Type="http://schemas.openxmlformats.org/officeDocument/2006/relationships/ctrlProp" Target="../ctrlProps/ctrlProp3.xml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4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8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A37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E1" workbookViewId="0">
      <selection activeCell="E9" sqref="E9"/>
    </sheetView>
  </sheetViews>
  <sheetFormatPr defaultRowHeight="15" x14ac:dyDescent="0.25"/>
  <cols>
    <col min="1" max="1" width="14.85546875" bestFit="1" customWidth="1"/>
    <col min="2" max="2" width="17.85546875" bestFit="1" customWidth="1"/>
    <col min="3" max="3" width="17.7109375" customWidth="1"/>
    <col min="4" max="4" width="26.42578125" style="29" customWidth="1"/>
    <col min="5" max="5" width="57.140625" style="38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3">
      <c r="A3" s="32">
        <v>45362</v>
      </c>
      <c r="B3" s="33"/>
      <c r="C3" s="33" t="s">
        <v>27</v>
      </c>
      <c r="D3" s="34">
        <v>6724</v>
      </c>
      <c r="E3" s="39" t="s">
        <v>31</v>
      </c>
      <c r="F3" s="35">
        <f>SUM(G3:AC3)</f>
        <v>0</v>
      </c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</row>
    <row r="4" spans="1:29" ht="27" customHeight="1" x14ac:dyDescent="0.3">
      <c r="A4" s="32">
        <v>45362</v>
      </c>
      <c r="B4" s="33"/>
      <c r="C4" s="33" t="s">
        <v>28</v>
      </c>
      <c r="D4" s="34">
        <v>40</v>
      </c>
      <c r="E4" s="19" t="s">
        <v>32</v>
      </c>
      <c r="F4" s="35">
        <f t="shared" ref="F4:F49" si="0">SUM(G4:AC4)</f>
        <v>20</v>
      </c>
      <c r="G4" s="36"/>
      <c r="H4" s="36"/>
      <c r="I4" s="36"/>
      <c r="J4" s="36"/>
      <c r="K4" s="36">
        <v>20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ht="27" customHeight="1" x14ac:dyDescent="0.3">
      <c r="A5" s="32">
        <v>45362</v>
      </c>
      <c r="B5" s="33"/>
      <c r="C5" s="33" t="s">
        <v>29</v>
      </c>
      <c r="D5" s="34">
        <v>120</v>
      </c>
      <c r="E5" s="19" t="s">
        <v>33</v>
      </c>
      <c r="F5" s="35">
        <f t="shared" si="0"/>
        <v>20</v>
      </c>
      <c r="G5" s="36"/>
      <c r="H5" s="36"/>
      <c r="I5" s="36"/>
      <c r="J5" s="36"/>
      <c r="K5" s="36">
        <v>20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27" customHeight="1" x14ac:dyDescent="0.3">
      <c r="A6" s="32">
        <v>45362</v>
      </c>
      <c r="B6" s="33"/>
      <c r="C6" s="33" t="s">
        <v>30</v>
      </c>
      <c r="D6" s="34">
        <v>40</v>
      </c>
      <c r="E6" s="19" t="s">
        <v>34</v>
      </c>
      <c r="F6" s="35">
        <f t="shared" si="0"/>
        <v>28</v>
      </c>
      <c r="G6" s="36"/>
      <c r="H6" s="36"/>
      <c r="I6" s="36"/>
      <c r="J6" s="36"/>
      <c r="K6" s="36">
        <v>28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ht="27" customHeight="1" x14ac:dyDescent="0.3">
      <c r="A7" s="32">
        <v>45362</v>
      </c>
      <c r="B7" s="33"/>
      <c r="C7" s="33"/>
      <c r="D7" s="34"/>
      <c r="E7" s="19" t="s">
        <v>35</v>
      </c>
      <c r="F7" s="35">
        <f t="shared" si="0"/>
        <v>80</v>
      </c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>
        <v>80</v>
      </c>
      <c r="Z7" s="36"/>
      <c r="AA7" s="36"/>
      <c r="AB7" s="36"/>
      <c r="AC7" s="36"/>
    </row>
    <row r="8" spans="1:29" ht="27" customHeight="1" x14ac:dyDescent="0.3">
      <c r="A8" s="32">
        <v>45362</v>
      </c>
      <c r="B8" s="33"/>
      <c r="C8" s="33"/>
      <c r="D8" s="34"/>
      <c r="E8" s="19" t="s">
        <v>36</v>
      </c>
      <c r="F8" s="35">
        <f t="shared" si="0"/>
        <v>50</v>
      </c>
      <c r="G8" s="36"/>
      <c r="H8" s="36"/>
      <c r="I8" s="36"/>
      <c r="J8" s="36">
        <v>50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ht="27" customHeight="1" x14ac:dyDescent="0.3">
      <c r="A9" s="32">
        <v>45362</v>
      </c>
      <c r="B9" s="33"/>
      <c r="C9" s="33"/>
      <c r="D9" s="34"/>
      <c r="E9" s="19" t="s">
        <v>37</v>
      </c>
      <c r="F9" s="35">
        <f t="shared" si="0"/>
        <v>375</v>
      </c>
      <c r="G9" s="36"/>
      <c r="H9" s="36">
        <v>375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27" customHeight="1" x14ac:dyDescent="0.3">
      <c r="A10" s="32">
        <v>45362</v>
      </c>
      <c r="B10" s="33"/>
      <c r="C10" s="33"/>
      <c r="D10" s="34"/>
      <c r="E10" s="19" t="s">
        <v>38</v>
      </c>
      <c r="F10" s="35">
        <f t="shared" si="0"/>
        <v>145</v>
      </c>
      <c r="G10" s="36">
        <v>145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 ht="27" customHeight="1" x14ac:dyDescent="0.3">
      <c r="A11" s="32">
        <v>45362</v>
      </c>
      <c r="B11" s="33"/>
      <c r="C11" s="33"/>
      <c r="D11" s="34"/>
      <c r="E11" s="19" t="s">
        <v>42</v>
      </c>
      <c r="F11" s="35">
        <f t="shared" si="0"/>
        <v>670</v>
      </c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>
        <v>670</v>
      </c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ht="27" customHeight="1" x14ac:dyDescent="0.3">
      <c r="A12" s="32">
        <v>45362</v>
      </c>
      <c r="B12" s="33"/>
      <c r="C12" s="33"/>
      <c r="D12" s="34"/>
      <c r="E12" s="19" t="s">
        <v>43</v>
      </c>
      <c r="F12" s="35">
        <f t="shared" si="0"/>
        <v>122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>
        <v>122</v>
      </c>
      <c r="U12" s="36"/>
      <c r="V12" s="36"/>
      <c r="W12" s="36"/>
      <c r="X12" s="36"/>
      <c r="Y12" s="36"/>
      <c r="Z12" s="36"/>
      <c r="AA12" s="36"/>
      <c r="AB12" s="36"/>
      <c r="AC12" s="36"/>
    </row>
    <row r="13" spans="1:29" ht="27" customHeight="1" x14ac:dyDescent="0.3">
      <c r="A13" s="32">
        <v>45362</v>
      </c>
      <c r="B13" s="33"/>
      <c r="C13" s="33"/>
      <c r="D13" s="34"/>
      <c r="E13" s="19"/>
      <c r="F13" s="35">
        <f t="shared" si="0"/>
        <v>0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  <row r="14" spans="1:29" ht="27" customHeight="1" x14ac:dyDescent="0.3">
      <c r="A14" s="32">
        <v>45362</v>
      </c>
      <c r="B14" s="33"/>
      <c r="C14" s="33"/>
      <c r="D14" s="34"/>
      <c r="E14" s="19"/>
      <c r="F14" s="35">
        <f t="shared" si="0"/>
        <v>0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</row>
    <row r="15" spans="1:29" ht="27" customHeight="1" x14ac:dyDescent="0.3">
      <c r="A15" s="32">
        <v>45362</v>
      </c>
      <c r="B15" s="33"/>
      <c r="C15" s="33"/>
      <c r="D15" s="34"/>
      <c r="E15" s="19"/>
      <c r="F15" s="35">
        <f t="shared" si="0"/>
        <v>0</v>
      </c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</row>
    <row r="16" spans="1:29" ht="27" customHeight="1" x14ac:dyDescent="0.3">
      <c r="A16" s="32">
        <v>45362</v>
      </c>
      <c r="B16" s="33"/>
      <c r="C16" s="33"/>
      <c r="D16" s="34"/>
      <c r="E16" s="19"/>
      <c r="F16" s="35">
        <f t="shared" si="0"/>
        <v>0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29" ht="27" customHeight="1" x14ac:dyDescent="0.3">
      <c r="A17" s="32">
        <v>45362</v>
      </c>
      <c r="B17" s="33"/>
      <c r="C17" s="33"/>
      <c r="D17" s="34"/>
      <c r="E17" s="19"/>
      <c r="F17" s="35">
        <f t="shared" si="0"/>
        <v>0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</row>
    <row r="18" spans="1:29" ht="27" customHeight="1" x14ac:dyDescent="0.3">
      <c r="A18" s="32">
        <v>45362</v>
      </c>
      <c r="B18" s="33"/>
      <c r="C18" s="33"/>
      <c r="D18" s="34"/>
      <c r="E18" s="19"/>
      <c r="F18" s="35">
        <f t="shared" si="0"/>
        <v>0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</row>
    <row r="19" spans="1:29" ht="27" customHeight="1" x14ac:dyDescent="0.3">
      <c r="A19" s="32">
        <v>45362</v>
      </c>
      <c r="B19" s="33"/>
      <c r="C19" s="33"/>
      <c r="D19" s="34"/>
      <c r="E19" s="19"/>
      <c r="F19" s="35">
        <f t="shared" si="0"/>
        <v>0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</row>
    <row r="20" spans="1:29" ht="27" customHeight="1" x14ac:dyDescent="0.3">
      <c r="A20" s="32">
        <v>45362</v>
      </c>
      <c r="B20" s="33"/>
      <c r="C20" s="33"/>
      <c r="D20" s="34"/>
      <c r="E20" s="19"/>
      <c r="F20" s="35">
        <f t="shared" si="0"/>
        <v>0</v>
      </c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</row>
    <row r="21" spans="1:29" ht="27" customHeight="1" x14ac:dyDescent="0.3">
      <c r="A21" s="32">
        <v>45362</v>
      </c>
      <c r="B21" s="33"/>
      <c r="C21" s="33"/>
      <c r="D21" s="34"/>
      <c r="E21" s="19"/>
      <c r="F21" s="35">
        <f t="shared" si="0"/>
        <v>0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</row>
    <row r="22" spans="1:29" ht="27" customHeight="1" x14ac:dyDescent="0.3">
      <c r="A22" s="32">
        <v>45362</v>
      </c>
      <c r="B22" s="33"/>
      <c r="C22" s="33"/>
      <c r="D22" s="34"/>
      <c r="E22" s="19"/>
      <c r="F22" s="35">
        <f t="shared" si="0"/>
        <v>0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</row>
    <row r="23" spans="1:29" ht="27" customHeight="1" x14ac:dyDescent="0.3">
      <c r="A23" s="32">
        <v>45362</v>
      </c>
      <c r="B23" s="33"/>
      <c r="C23" s="33"/>
      <c r="D23" s="34"/>
      <c r="E23" s="19"/>
      <c r="F23" s="35">
        <f t="shared" si="0"/>
        <v>0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</row>
    <row r="24" spans="1:29" ht="27" customHeight="1" x14ac:dyDescent="0.3">
      <c r="A24" s="32">
        <v>45362</v>
      </c>
      <c r="B24" s="33"/>
      <c r="C24" s="33"/>
      <c r="D24" s="34"/>
      <c r="E24" s="19"/>
      <c r="F24" s="35">
        <f t="shared" si="0"/>
        <v>0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</row>
    <row r="25" spans="1:29" ht="27" customHeight="1" x14ac:dyDescent="0.3">
      <c r="A25" s="32">
        <v>45362</v>
      </c>
      <c r="B25" s="33"/>
      <c r="C25" s="33"/>
      <c r="D25" s="34"/>
      <c r="E25" s="19"/>
      <c r="F25" s="35">
        <f t="shared" si="0"/>
        <v>0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</row>
    <row r="26" spans="1:29" ht="27" customHeight="1" x14ac:dyDescent="0.3">
      <c r="A26" s="32">
        <v>45362</v>
      </c>
      <c r="B26" s="33"/>
      <c r="C26" s="33"/>
      <c r="D26" s="34"/>
      <c r="E26" s="19"/>
      <c r="F26" s="35">
        <f t="shared" si="0"/>
        <v>0</v>
      </c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</row>
    <row r="27" spans="1:29" ht="27" customHeight="1" x14ac:dyDescent="0.3">
      <c r="A27" s="32">
        <v>45362</v>
      </c>
      <c r="B27" s="33"/>
      <c r="C27" s="33"/>
      <c r="D27" s="34"/>
      <c r="E27" s="19"/>
      <c r="F27" s="35">
        <f t="shared" si="0"/>
        <v>0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spans="1:29" ht="27" customHeight="1" x14ac:dyDescent="0.3">
      <c r="A28" s="32">
        <v>45362</v>
      </c>
      <c r="B28" s="33"/>
      <c r="C28" s="33"/>
      <c r="D28" s="34"/>
      <c r="E28" s="19"/>
      <c r="F28" s="35">
        <f t="shared" si="0"/>
        <v>0</v>
      </c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</row>
    <row r="29" spans="1:29" ht="27" customHeight="1" x14ac:dyDescent="0.3">
      <c r="A29" s="37"/>
      <c r="B29" s="33"/>
      <c r="C29" s="33"/>
      <c r="D29" s="34"/>
      <c r="E29" s="19"/>
      <c r="F29" s="35">
        <f t="shared" si="0"/>
        <v>0</v>
      </c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</row>
    <row r="30" spans="1:29" ht="27" customHeight="1" x14ac:dyDescent="0.3">
      <c r="A30" s="37"/>
      <c r="B30" s="33"/>
      <c r="C30" s="33"/>
      <c r="D30" s="34"/>
      <c r="E30" s="19"/>
      <c r="F30" s="35">
        <f t="shared" si="0"/>
        <v>0</v>
      </c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</row>
    <row r="31" spans="1:29" ht="27" customHeight="1" x14ac:dyDescent="0.3">
      <c r="A31" s="37"/>
      <c r="B31" s="33"/>
      <c r="C31" s="33"/>
      <c r="D31" s="34"/>
      <c r="E31" s="19"/>
      <c r="F31" s="35">
        <f t="shared" si="0"/>
        <v>0</v>
      </c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</row>
    <row r="32" spans="1:29" ht="27" customHeight="1" x14ac:dyDescent="0.3">
      <c r="A32" s="37"/>
      <c r="B32" s="33"/>
      <c r="C32" s="33"/>
      <c r="D32" s="34"/>
      <c r="E32" s="19"/>
      <c r="F32" s="35">
        <f t="shared" si="0"/>
        <v>0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</row>
    <row r="33" spans="1:29" ht="27" customHeight="1" x14ac:dyDescent="0.3">
      <c r="A33" s="37"/>
      <c r="B33" s="33"/>
      <c r="C33" s="33"/>
      <c r="D33" s="34"/>
      <c r="E33" s="19"/>
      <c r="F33" s="35">
        <f t="shared" si="0"/>
        <v>0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</row>
    <row r="34" spans="1:29" ht="27" customHeight="1" x14ac:dyDescent="0.3">
      <c r="A34" s="37"/>
      <c r="B34" s="33"/>
      <c r="C34" s="33"/>
      <c r="D34" s="34"/>
      <c r="E34" s="19"/>
      <c r="F34" s="35">
        <f t="shared" si="0"/>
        <v>0</v>
      </c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</row>
    <row r="35" spans="1:29" ht="27" customHeight="1" x14ac:dyDescent="0.3">
      <c r="A35" s="37"/>
      <c r="B35" s="33"/>
      <c r="C35" s="33"/>
      <c r="D35" s="34"/>
      <c r="E35" s="19"/>
      <c r="F35" s="35">
        <f t="shared" si="0"/>
        <v>0</v>
      </c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</row>
    <row r="36" spans="1:29" ht="27" customHeight="1" x14ac:dyDescent="0.3">
      <c r="A36" s="37"/>
      <c r="B36" s="33"/>
      <c r="C36" s="33"/>
      <c r="D36" s="34"/>
      <c r="E36" s="19"/>
      <c r="F36" s="35">
        <f t="shared" si="0"/>
        <v>0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</row>
    <row r="37" spans="1:29" ht="27" customHeight="1" x14ac:dyDescent="0.3">
      <c r="A37" s="37"/>
      <c r="B37" s="33"/>
      <c r="C37" s="33"/>
      <c r="D37" s="34"/>
      <c r="E37" s="19"/>
      <c r="F37" s="35">
        <f t="shared" si="0"/>
        <v>0</v>
      </c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</row>
    <row r="38" spans="1:29" ht="27" customHeight="1" x14ac:dyDescent="0.3">
      <c r="A38" s="37"/>
      <c r="B38" s="33"/>
      <c r="C38" s="33"/>
      <c r="D38" s="34"/>
      <c r="E38" s="19"/>
      <c r="F38" s="35">
        <f t="shared" si="0"/>
        <v>0</v>
      </c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</row>
    <row r="39" spans="1:29" ht="27" customHeight="1" x14ac:dyDescent="0.3">
      <c r="A39" s="37"/>
      <c r="B39" s="33"/>
      <c r="C39" s="33"/>
      <c r="D39" s="34"/>
      <c r="E39" s="19"/>
      <c r="F39" s="35">
        <f t="shared" si="0"/>
        <v>0</v>
      </c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</row>
    <row r="40" spans="1:29" ht="27" customHeight="1" x14ac:dyDescent="0.3">
      <c r="A40" s="37"/>
      <c r="B40" s="33"/>
      <c r="C40" s="33"/>
      <c r="D40" s="34"/>
      <c r="E40" s="19"/>
      <c r="F40" s="35">
        <f t="shared" si="0"/>
        <v>0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ht="27" customHeight="1" x14ac:dyDescent="0.3">
      <c r="A41" s="37"/>
      <c r="B41" s="33"/>
      <c r="C41" s="33"/>
      <c r="D41" s="34"/>
      <c r="E41" s="19"/>
      <c r="F41" s="35">
        <f t="shared" si="0"/>
        <v>0</v>
      </c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</row>
    <row r="42" spans="1:29" ht="27" customHeight="1" x14ac:dyDescent="0.3">
      <c r="A42" s="37"/>
      <c r="B42" s="33"/>
      <c r="C42" s="33"/>
      <c r="D42" s="34"/>
      <c r="E42" s="19"/>
      <c r="F42" s="35">
        <f t="shared" si="0"/>
        <v>0</v>
      </c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</row>
    <row r="43" spans="1:29" ht="27" customHeight="1" x14ac:dyDescent="0.3">
      <c r="A43" s="37"/>
      <c r="B43" s="33"/>
      <c r="C43" s="33"/>
      <c r="D43" s="34"/>
      <c r="E43" s="19"/>
      <c r="F43" s="35">
        <f t="shared" si="0"/>
        <v>0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</row>
    <row r="44" spans="1:29" ht="27" customHeight="1" x14ac:dyDescent="0.3">
      <c r="A44" s="37"/>
      <c r="B44" s="33"/>
      <c r="C44" s="33"/>
      <c r="D44" s="34"/>
      <c r="E44" s="19"/>
      <c r="F44" s="35">
        <f t="shared" si="0"/>
        <v>0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</row>
    <row r="45" spans="1:29" ht="27" customHeight="1" x14ac:dyDescent="0.3">
      <c r="A45" s="37"/>
      <c r="B45" s="33"/>
      <c r="C45" s="33"/>
      <c r="D45" s="34"/>
      <c r="E45" s="19"/>
      <c r="F45" s="35">
        <f t="shared" si="0"/>
        <v>0</v>
      </c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</row>
    <row r="46" spans="1:29" ht="27" customHeight="1" x14ac:dyDescent="0.3">
      <c r="A46" s="37"/>
      <c r="B46" s="33"/>
      <c r="C46" s="33"/>
      <c r="D46" s="34"/>
      <c r="E46" s="19"/>
      <c r="F46" s="35">
        <f t="shared" si="0"/>
        <v>0</v>
      </c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</row>
    <row r="47" spans="1:29" ht="27" customHeight="1" x14ac:dyDescent="0.3">
      <c r="A47" s="37"/>
      <c r="B47" s="33"/>
      <c r="C47" s="33"/>
      <c r="D47" s="34"/>
      <c r="E47" s="19"/>
      <c r="F47" s="35">
        <f t="shared" si="0"/>
        <v>0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</row>
    <row r="48" spans="1:29" ht="27" customHeight="1" x14ac:dyDescent="0.3">
      <c r="A48" s="37"/>
      <c r="B48" s="33"/>
      <c r="C48" s="33"/>
      <c r="D48" s="34"/>
      <c r="E48" s="19"/>
      <c r="F48" s="35">
        <f t="shared" si="0"/>
        <v>0</v>
      </c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</row>
    <row r="49" spans="1:29" ht="27" customHeight="1" x14ac:dyDescent="0.3">
      <c r="A49" s="37"/>
      <c r="B49" s="33"/>
      <c r="C49" s="33"/>
      <c r="D49" s="34"/>
      <c r="E49" s="19"/>
      <c r="F49" s="35">
        <f t="shared" si="0"/>
        <v>0</v>
      </c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</row>
    <row r="50" spans="1:29" ht="27" customHeight="1" thickBot="1" x14ac:dyDescent="0.3">
      <c r="A50" s="5"/>
      <c r="B50" s="6"/>
      <c r="C50" s="6"/>
      <c r="D50" s="31">
        <f>D3-D4-D5-D6</f>
        <v>6524</v>
      </c>
      <c r="E50" s="18"/>
      <c r="F50" s="25">
        <f>SUM(F3:F49)</f>
        <v>1510</v>
      </c>
      <c r="G50" s="25">
        <f t="shared" ref="G50:AC50" si="1">SUM(G3:G49)</f>
        <v>145</v>
      </c>
      <c r="H50" s="25">
        <f t="shared" si="1"/>
        <v>375</v>
      </c>
      <c r="I50" s="25">
        <f t="shared" si="1"/>
        <v>0</v>
      </c>
      <c r="J50" s="25">
        <f t="shared" si="1"/>
        <v>50</v>
      </c>
      <c r="K50" s="25">
        <f t="shared" si="1"/>
        <v>68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670</v>
      </c>
      <c r="S50" s="25"/>
      <c r="T50" s="25">
        <f t="shared" si="1"/>
        <v>122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6524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1510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5014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5014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G4" sqref="G4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style="38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45363</v>
      </c>
      <c r="B3" s="1"/>
      <c r="C3" s="1" t="s">
        <v>27</v>
      </c>
      <c r="D3" s="27">
        <v>5481</v>
      </c>
      <c r="E3" s="18" t="s">
        <v>45</v>
      </c>
      <c r="F3" s="25">
        <f>SUM(G3:AC3)</f>
        <v>360</v>
      </c>
      <c r="G3" s="26"/>
      <c r="H3" s="26">
        <v>360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45363</v>
      </c>
      <c r="B4" s="1"/>
      <c r="C4" s="1" t="s">
        <v>28</v>
      </c>
      <c r="D4" s="27">
        <v>10</v>
      </c>
      <c r="E4" s="18" t="s">
        <v>46</v>
      </c>
      <c r="F4" s="25">
        <f t="shared" ref="F4:F49" si="0">SUM(G4:AC4)</f>
        <v>130</v>
      </c>
      <c r="G4" s="26"/>
      <c r="H4" s="26"/>
      <c r="I4" s="26"/>
      <c r="J4" s="26"/>
      <c r="K4" s="26">
        <v>130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45363</v>
      </c>
      <c r="B5" s="1"/>
      <c r="C5" s="1" t="s">
        <v>29</v>
      </c>
      <c r="D5" s="27"/>
      <c r="E5" s="18" t="s">
        <v>47</v>
      </c>
      <c r="F5" s="25">
        <f t="shared" si="0"/>
        <v>95</v>
      </c>
      <c r="G5" s="26"/>
      <c r="H5" s="26">
        <v>95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45363</v>
      </c>
      <c r="B6" s="1"/>
      <c r="C6" s="1" t="s">
        <v>30</v>
      </c>
      <c r="D6" s="27">
        <v>82</v>
      </c>
      <c r="E6" s="18" t="s">
        <v>48</v>
      </c>
      <c r="F6" s="25">
        <f t="shared" si="0"/>
        <v>947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>
        <v>947</v>
      </c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45363</v>
      </c>
      <c r="B7" s="1"/>
      <c r="C7" s="1"/>
      <c r="D7" s="27"/>
      <c r="E7" s="18" t="s">
        <v>48</v>
      </c>
      <c r="F7" s="25">
        <f t="shared" si="0"/>
        <v>44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>
        <v>44</v>
      </c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45363</v>
      </c>
      <c r="B8" s="1"/>
      <c r="C8" s="1"/>
      <c r="D8" s="27"/>
      <c r="E8" s="18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45363</v>
      </c>
      <c r="B9" s="1"/>
      <c r="C9" s="1"/>
      <c r="D9" s="27"/>
      <c r="E9" s="18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45363</v>
      </c>
      <c r="B10" s="1"/>
      <c r="C10" s="1"/>
      <c r="D10" s="27"/>
      <c r="E10" s="18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45363</v>
      </c>
      <c r="B11" s="1"/>
      <c r="C11" s="1"/>
      <c r="D11" s="27"/>
      <c r="E11" s="18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45363</v>
      </c>
      <c r="B12" s="1"/>
      <c r="C12" s="1"/>
      <c r="D12" s="27"/>
      <c r="E12" s="18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45363</v>
      </c>
      <c r="B13" s="1"/>
      <c r="C13" s="1"/>
      <c r="D13" s="27"/>
      <c r="E13" s="18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45363</v>
      </c>
      <c r="B14" s="1"/>
      <c r="C14" s="1"/>
      <c r="D14" s="27"/>
      <c r="E14" s="18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45363</v>
      </c>
      <c r="B15" s="1"/>
      <c r="C15" s="1"/>
      <c r="D15" s="27"/>
      <c r="E15" s="18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45363</v>
      </c>
      <c r="B16" s="1"/>
      <c r="C16" s="1"/>
      <c r="D16" s="27"/>
      <c r="E16" s="18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45363</v>
      </c>
      <c r="B17" s="1"/>
      <c r="C17" s="1"/>
      <c r="D17" s="27"/>
      <c r="E17" s="18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45363</v>
      </c>
      <c r="B18" s="1"/>
      <c r="C18" s="1"/>
      <c r="D18" s="27"/>
      <c r="E18" s="18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45363</v>
      </c>
      <c r="B19" s="1"/>
      <c r="C19" s="1"/>
      <c r="D19" s="27"/>
      <c r="E19" s="18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45363</v>
      </c>
      <c r="B20" s="1"/>
      <c r="C20" s="1"/>
      <c r="D20" s="27"/>
      <c r="E20" s="18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45363</v>
      </c>
      <c r="B21" s="1"/>
      <c r="C21" s="1"/>
      <c r="D21" s="27"/>
      <c r="E21" s="18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28">
        <v>45363</v>
      </c>
      <c r="B22" s="1"/>
      <c r="C22" s="1"/>
      <c r="D22" s="27"/>
      <c r="E22" s="18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28">
        <v>45363</v>
      </c>
      <c r="B23" s="1"/>
      <c r="C23" s="1"/>
      <c r="D23" s="27"/>
      <c r="E23" s="18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28">
        <v>45363</v>
      </c>
      <c r="B24" s="1"/>
      <c r="C24" s="1"/>
      <c r="D24" s="27"/>
      <c r="E24" s="18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28">
        <v>45363</v>
      </c>
      <c r="B25" s="1"/>
      <c r="C25" s="1"/>
      <c r="D25" s="27"/>
      <c r="E25" s="18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18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18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18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18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18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18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18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18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18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18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18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18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18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18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18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18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18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18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18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18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18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18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18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18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5389</v>
      </c>
      <c r="E50" s="18"/>
      <c r="F50" s="25">
        <f>SUM(F3:F49)</f>
        <v>1576</v>
      </c>
      <c r="G50" s="25">
        <f t="shared" ref="G50:AC50" si="1">SUM(G3:G49)</f>
        <v>0</v>
      </c>
      <c r="H50" s="25">
        <f t="shared" si="1"/>
        <v>455</v>
      </c>
      <c r="I50" s="25">
        <f t="shared" si="1"/>
        <v>0</v>
      </c>
      <c r="J50" s="25">
        <f t="shared" si="1"/>
        <v>0</v>
      </c>
      <c r="K50" s="25">
        <f t="shared" si="1"/>
        <v>130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5389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1576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3813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3813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D1" workbookViewId="0">
      <selection activeCell="F3" sqref="F3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45395</v>
      </c>
      <c r="B3" s="1"/>
      <c r="C3" s="1" t="s">
        <v>27</v>
      </c>
      <c r="D3" s="27">
        <v>6909</v>
      </c>
      <c r="E3" s="2" t="s">
        <v>64</v>
      </c>
      <c r="F3" s="25">
        <f>SUM(G3:AC3)</f>
        <v>3350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>
        <v>3350</v>
      </c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45395</v>
      </c>
      <c r="B4" s="1"/>
      <c r="C4" s="1" t="s">
        <v>28</v>
      </c>
      <c r="D4" s="27">
        <v>60</v>
      </c>
      <c r="E4" s="2" t="s">
        <v>49</v>
      </c>
      <c r="F4" s="25">
        <f t="shared" ref="F4:F49" si="0">SUM(G4:AC4)</f>
        <v>1250</v>
      </c>
      <c r="G4" s="26"/>
      <c r="H4" s="26">
        <v>1250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45395</v>
      </c>
      <c r="B5" s="1"/>
      <c r="C5" s="1" t="s">
        <v>29</v>
      </c>
      <c r="D5" s="27">
        <v>32</v>
      </c>
      <c r="E5" s="2" t="s">
        <v>50</v>
      </c>
      <c r="F5" s="25">
        <f t="shared" si="0"/>
        <v>660</v>
      </c>
      <c r="G5" s="26">
        <v>660</v>
      </c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45395</v>
      </c>
      <c r="B6" s="1"/>
      <c r="C6" s="1" t="s">
        <v>30</v>
      </c>
      <c r="D6" s="27">
        <v>60</v>
      </c>
      <c r="E6" s="2" t="s">
        <v>48</v>
      </c>
      <c r="F6" s="25">
        <f t="shared" si="0"/>
        <v>74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>
        <v>74</v>
      </c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45395</v>
      </c>
      <c r="B7" s="1"/>
      <c r="C7" s="1"/>
      <c r="D7" s="27"/>
      <c r="E7" s="2" t="s">
        <v>65</v>
      </c>
      <c r="F7" s="25">
        <f t="shared" si="0"/>
        <v>340</v>
      </c>
      <c r="G7" s="26">
        <f>2*170</f>
        <v>340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45395</v>
      </c>
      <c r="B8" s="1"/>
      <c r="C8" s="1"/>
      <c r="D8" s="27"/>
      <c r="E8" s="2" t="s">
        <v>66</v>
      </c>
      <c r="F8" s="25">
        <f t="shared" si="0"/>
        <v>265</v>
      </c>
      <c r="G8" s="26">
        <v>265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45395</v>
      </c>
      <c r="B9" s="1"/>
      <c r="C9" s="1"/>
      <c r="D9" s="27"/>
      <c r="E9" s="2" t="s">
        <v>67</v>
      </c>
      <c r="F9" s="25">
        <f t="shared" si="0"/>
        <v>60</v>
      </c>
      <c r="G9" s="26">
        <v>60</v>
      </c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45395</v>
      </c>
      <c r="B10" s="1"/>
      <c r="C10" s="1"/>
      <c r="D10" s="27"/>
      <c r="E10" s="2" t="s">
        <v>68</v>
      </c>
      <c r="F10" s="25">
        <f t="shared" si="0"/>
        <v>15</v>
      </c>
      <c r="G10" s="26">
        <v>15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45395</v>
      </c>
      <c r="B11" s="1"/>
      <c r="C11" s="1"/>
      <c r="D11" s="27"/>
      <c r="E11" s="2" t="s">
        <v>69</v>
      </c>
      <c r="F11" s="25">
        <f t="shared" si="0"/>
        <v>65</v>
      </c>
      <c r="G11" s="26">
        <f>13*5</f>
        <v>65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45395</v>
      </c>
      <c r="B12" s="1"/>
      <c r="C12" s="1"/>
      <c r="D12" s="27"/>
      <c r="E12" s="2" t="s">
        <v>70</v>
      </c>
      <c r="F12" s="25">
        <f t="shared" si="0"/>
        <v>650</v>
      </c>
      <c r="G12" s="26"/>
      <c r="H12" s="26">
        <v>650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45395</v>
      </c>
      <c r="B13" s="1"/>
      <c r="C13" s="1"/>
      <c r="D13" s="27"/>
      <c r="E13" s="2" t="s">
        <v>71</v>
      </c>
      <c r="F13" s="25">
        <f t="shared" si="0"/>
        <v>60</v>
      </c>
      <c r="G13" s="26">
        <v>60</v>
      </c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45395</v>
      </c>
      <c r="B14" s="1"/>
      <c r="C14" s="1"/>
      <c r="D14" s="27"/>
      <c r="E14" s="2" t="s">
        <v>72</v>
      </c>
      <c r="F14" s="25">
        <f t="shared" si="0"/>
        <v>500</v>
      </c>
      <c r="G14" s="26"/>
      <c r="H14" s="26">
        <v>500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45395</v>
      </c>
      <c r="B15" s="1"/>
      <c r="C15" s="1"/>
      <c r="D15" s="27"/>
      <c r="E15" s="2" t="s">
        <v>73</v>
      </c>
      <c r="F15" s="25">
        <f t="shared" si="0"/>
        <v>45</v>
      </c>
      <c r="G15" s="26">
        <v>45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45395</v>
      </c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45395</v>
      </c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45395</v>
      </c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45395</v>
      </c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45395</v>
      </c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45395</v>
      </c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6757</v>
      </c>
      <c r="E50" s="2"/>
      <c r="F50" s="25">
        <f>SUM(F3:F49)</f>
        <v>7334</v>
      </c>
      <c r="G50" s="25">
        <f t="shared" ref="G50:AC50" si="1">SUM(G3:G49)</f>
        <v>1510</v>
      </c>
      <c r="H50" s="25">
        <f t="shared" si="1"/>
        <v>2400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3350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6757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7334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-577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577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B1" workbookViewId="0">
      <pane ySplit="2" topLeftCell="A15" activePane="bottomLeft" state="frozen"/>
      <selection activeCell="E49" sqref="E49"/>
      <selection pane="bottomLeft" activeCell="E31" sqref="E31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45365</v>
      </c>
      <c r="B3" s="1"/>
      <c r="C3" s="1" t="s">
        <v>27</v>
      </c>
      <c r="D3" s="27">
        <v>14440</v>
      </c>
      <c r="E3" s="2" t="s">
        <v>74</v>
      </c>
      <c r="F3" s="25">
        <f>SUM(G3:AC3)</f>
        <v>150</v>
      </c>
      <c r="G3" s="26"/>
      <c r="H3" s="26"/>
      <c r="I3" s="26"/>
      <c r="J3" s="26"/>
      <c r="K3" s="26">
        <v>150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45365</v>
      </c>
      <c r="B4" s="1"/>
      <c r="C4" s="1" t="s">
        <v>28</v>
      </c>
      <c r="D4" s="27">
        <v>56</v>
      </c>
      <c r="E4" s="2" t="s">
        <v>75</v>
      </c>
      <c r="F4" s="25">
        <f t="shared" ref="F4:F49" si="0">SUM(G4:AC4)</f>
        <v>214</v>
      </c>
      <c r="G4" s="26"/>
      <c r="H4" s="26"/>
      <c r="I4" s="26"/>
      <c r="J4" s="26"/>
      <c r="K4" s="26">
        <v>214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45365</v>
      </c>
      <c r="B5" s="1"/>
      <c r="C5" s="1" t="s">
        <v>29</v>
      </c>
      <c r="D5" s="27"/>
      <c r="E5" s="2" t="s">
        <v>76</v>
      </c>
      <c r="F5" s="25">
        <f t="shared" si="0"/>
        <v>1000</v>
      </c>
      <c r="G5" s="26"/>
      <c r="H5" s="26"/>
      <c r="I5" s="26"/>
      <c r="J5" s="26">
        <v>1000</v>
      </c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45365</v>
      </c>
      <c r="B6" s="1"/>
      <c r="C6" s="1" t="s">
        <v>30</v>
      </c>
      <c r="D6" s="27">
        <v>20</v>
      </c>
      <c r="E6" s="2" t="s">
        <v>77</v>
      </c>
      <c r="F6" s="25">
        <f t="shared" si="0"/>
        <v>100</v>
      </c>
      <c r="G6" s="26"/>
      <c r="H6" s="26"/>
      <c r="I6" s="26"/>
      <c r="J6" s="26">
        <v>100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45365</v>
      </c>
      <c r="B7" s="1"/>
      <c r="C7" s="1"/>
      <c r="D7" s="27"/>
      <c r="E7" s="2" t="s">
        <v>78</v>
      </c>
      <c r="F7" s="25">
        <f t="shared" si="0"/>
        <v>376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>
        <v>376</v>
      </c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45365</v>
      </c>
      <c r="B8" s="1"/>
      <c r="C8" s="1"/>
      <c r="D8" s="27"/>
      <c r="E8" s="2" t="s">
        <v>78</v>
      </c>
      <c r="F8" s="25">
        <f t="shared" si="0"/>
        <v>121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>
        <v>121</v>
      </c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45365</v>
      </c>
      <c r="B9" s="1"/>
      <c r="C9" s="1"/>
      <c r="D9" s="27"/>
      <c r="E9" s="2" t="s">
        <v>79</v>
      </c>
      <c r="F9" s="25">
        <f t="shared" si="0"/>
        <v>230</v>
      </c>
      <c r="G9" s="26"/>
      <c r="H9" s="26">
        <v>230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45365</v>
      </c>
      <c r="B10" s="1"/>
      <c r="C10" s="1"/>
      <c r="D10" s="27"/>
      <c r="E10" s="2" t="s">
        <v>80</v>
      </c>
      <c r="F10" s="25">
        <f t="shared" si="0"/>
        <v>552</v>
      </c>
      <c r="G10" s="26"/>
      <c r="H10" s="26">
        <v>552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45365</v>
      </c>
      <c r="B11" s="1"/>
      <c r="C11" s="1"/>
      <c r="D11" s="27"/>
      <c r="E11" s="2" t="s">
        <v>84</v>
      </c>
      <c r="F11" s="25">
        <f t="shared" si="0"/>
        <v>189</v>
      </c>
      <c r="G11" s="26"/>
      <c r="H11" s="26">
        <v>189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45365</v>
      </c>
      <c r="B12" s="1"/>
      <c r="C12" s="1"/>
      <c r="D12" s="27"/>
      <c r="E12" s="2" t="s">
        <v>86</v>
      </c>
      <c r="F12" s="25">
        <f t="shared" si="0"/>
        <v>135</v>
      </c>
      <c r="G12" s="26"/>
      <c r="H12" s="26">
        <v>135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45365</v>
      </c>
      <c r="B13" s="1"/>
      <c r="C13" s="1"/>
      <c r="D13" s="27"/>
      <c r="E13" s="2" t="s">
        <v>85</v>
      </c>
      <c r="F13" s="25">
        <f t="shared" si="0"/>
        <v>60</v>
      </c>
      <c r="G13" s="26"/>
      <c r="H13" s="26">
        <v>60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45365</v>
      </c>
      <c r="B14" s="1"/>
      <c r="C14" s="1"/>
      <c r="D14" s="27"/>
      <c r="E14" s="2" t="s">
        <v>87</v>
      </c>
      <c r="F14" s="25">
        <f t="shared" si="0"/>
        <v>315</v>
      </c>
      <c r="G14" s="26"/>
      <c r="H14" s="26">
        <v>315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45365</v>
      </c>
      <c r="B15" s="1"/>
      <c r="C15" s="1"/>
      <c r="D15" s="27"/>
      <c r="E15" s="2" t="s">
        <v>88</v>
      </c>
      <c r="F15" s="25">
        <f t="shared" si="0"/>
        <v>90</v>
      </c>
      <c r="G15" s="26"/>
      <c r="H15" s="26">
        <v>90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45365</v>
      </c>
      <c r="B16" s="1"/>
      <c r="C16" s="1"/>
      <c r="D16" s="27"/>
      <c r="E16" s="2" t="s">
        <v>89</v>
      </c>
      <c r="F16" s="25">
        <f t="shared" si="0"/>
        <v>15</v>
      </c>
      <c r="G16" s="26">
        <v>15</v>
      </c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45365</v>
      </c>
      <c r="B17" s="1"/>
      <c r="C17" s="1"/>
      <c r="D17" s="27"/>
      <c r="E17" s="2" t="s">
        <v>90</v>
      </c>
      <c r="F17" s="25">
        <f t="shared" si="0"/>
        <v>160</v>
      </c>
      <c r="G17" s="26">
        <v>160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45365</v>
      </c>
      <c r="B18" s="1"/>
      <c r="C18" s="1"/>
      <c r="D18" s="27"/>
      <c r="E18" s="2" t="s">
        <v>91</v>
      </c>
      <c r="F18" s="25">
        <f t="shared" si="0"/>
        <v>30</v>
      </c>
      <c r="G18" s="26">
        <v>30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45365</v>
      </c>
      <c r="B19" s="1"/>
      <c r="C19" s="1"/>
      <c r="D19" s="27"/>
      <c r="E19" s="2" t="s">
        <v>92</v>
      </c>
      <c r="F19" s="25">
        <f t="shared" si="0"/>
        <v>45</v>
      </c>
      <c r="G19" s="26">
        <v>45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45365</v>
      </c>
      <c r="B20" s="1"/>
      <c r="C20" s="1"/>
      <c r="D20" s="27"/>
      <c r="E20" s="2" t="s">
        <v>93</v>
      </c>
      <c r="F20" s="25">
        <f t="shared" si="0"/>
        <v>425</v>
      </c>
      <c r="G20" s="26"/>
      <c r="H20" s="26">
        <v>425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45365</v>
      </c>
      <c r="B21" s="1"/>
      <c r="C21" s="1"/>
      <c r="D21" s="27"/>
      <c r="E21" s="2" t="s">
        <v>94</v>
      </c>
      <c r="F21" s="25">
        <f t="shared" si="0"/>
        <v>580</v>
      </c>
      <c r="G21" s="26">
        <v>580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95</v>
      </c>
      <c r="F22" s="25">
        <f t="shared" si="0"/>
        <v>2000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>
        <v>2000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 t="s">
        <v>96</v>
      </c>
      <c r="F23" s="25">
        <f t="shared" si="0"/>
        <v>1000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>
        <v>1000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 t="s">
        <v>97</v>
      </c>
      <c r="F24" s="25">
        <f t="shared" si="0"/>
        <v>150</v>
      </c>
      <c r="G24" s="26"/>
      <c r="H24" s="26">
        <v>150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 t="s">
        <v>102</v>
      </c>
      <c r="F25" s="25">
        <f t="shared" si="0"/>
        <v>1050</v>
      </c>
      <c r="G25" s="26"/>
      <c r="H25" s="26">
        <v>1050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14364</v>
      </c>
      <c r="E50" s="2"/>
      <c r="F50" s="25">
        <f>SUM(F3:F49)</f>
        <v>8987</v>
      </c>
      <c r="G50" s="25">
        <f t="shared" ref="G50:AC50" si="1">SUM(G3:G49)</f>
        <v>830</v>
      </c>
      <c r="H50" s="25">
        <f t="shared" si="1"/>
        <v>3196</v>
      </c>
      <c r="I50" s="25">
        <f t="shared" si="1"/>
        <v>0</v>
      </c>
      <c r="J50" s="25">
        <f t="shared" si="1"/>
        <v>1100</v>
      </c>
      <c r="K50" s="25">
        <f t="shared" si="1"/>
        <v>364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3000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14364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8987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5377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5377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D1" workbookViewId="0">
      <pane ySplit="2" topLeftCell="A4" activePane="bottomLeft" state="frozen"/>
      <selection activeCell="E49" sqref="E49"/>
      <selection pane="bottomLeft" activeCell="E4" sqref="E4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style="29" bestFit="1" customWidth="1"/>
    <col min="7" max="7" width="12" style="29" bestFit="1" customWidth="1"/>
    <col min="8" max="8" width="19.140625" style="29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51" t="s">
        <v>4</v>
      </c>
      <c r="G2" s="46" t="s">
        <v>5</v>
      </c>
      <c r="H2" s="46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45366</v>
      </c>
      <c r="B3" s="1"/>
      <c r="C3" s="1" t="s">
        <v>27</v>
      </c>
      <c r="D3" s="27">
        <v>9635</v>
      </c>
      <c r="E3" s="2" t="s">
        <v>103</v>
      </c>
      <c r="F3" s="48">
        <f>SUM(G3:AC3)</f>
        <v>2010</v>
      </c>
      <c r="G3" s="47"/>
      <c r="H3" s="47"/>
      <c r="I3" s="26"/>
      <c r="J3" s="26">
        <v>2000</v>
      </c>
      <c r="K3" s="26">
        <v>10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45366</v>
      </c>
      <c r="B4" s="1"/>
      <c r="C4" s="1" t="s">
        <v>28</v>
      </c>
      <c r="D4" s="27">
        <v>0</v>
      </c>
      <c r="E4" s="2" t="s">
        <v>104</v>
      </c>
      <c r="F4" s="48">
        <f t="shared" ref="F4:F49" si="0">SUM(G4:AC4)</f>
        <v>126</v>
      </c>
      <c r="G4" s="47"/>
      <c r="H4" s="47"/>
      <c r="I4" s="26"/>
      <c r="J4" s="26"/>
      <c r="K4" s="26">
        <v>126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45366</v>
      </c>
      <c r="B5" s="1"/>
      <c r="C5" s="1" t="s">
        <v>29</v>
      </c>
      <c r="D5" s="27">
        <v>0</v>
      </c>
      <c r="E5" s="2" t="s">
        <v>105</v>
      </c>
      <c r="F5" s="48">
        <f t="shared" si="0"/>
        <v>185</v>
      </c>
      <c r="G5" s="47"/>
      <c r="H5" s="47"/>
      <c r="I5" s="26"/>
      <c r="J5" s="26"/>
      <c r="K5" s="26">
        <v>185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45366</v>
      </c>
      <c r="B6" s="1"/>
      <c r="C6" s="1" t="s">
        <v>30</v>
      </c>
      <c r="D6" s="27">
        <v>0</v>
      </c>
      <c r="E6" s="2" t="s">
        <v>78</v>
      </c>
      <c r="F6" s="48">
        <f t="shared" si="0"/>
        <v>22</v>
      </c>
      <c r="G6" s="47"/>
      <c r="H6" s="47"/>
      <c r="I6" s="26"/>
      <c r="J6" s="26"/>
      <c r="K6" s="26"/>
      <c r="L6" s="26"/>
      <c r="M6" s="26"/>
      <c r="N6" s="26"/>
      <c r="O6" s="26"/>
      <c r="P6" s="26"/>
      <c r="Q6" s="26"/>
      <c r="R6" s="26"/>
      <c r="S6" s="26">
        <v>22</v>
      </c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45366</v>
      </c>
      <c r="B7" s="1"/>
      <c r="C7" s="1"/>
      <c r="D7" s="27"/>
      <c r="E7" s="2" t="s">
        <v>78</v>
      </c>
      <c r="F7" s="48">
        <f t="shared" si="0"/>
        <v>158</v>
      </c>
      <c r="G7" s="47"/>
      <c r="H7" s="47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>
        <v>158</v>
      </c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45366</v>
      </c>
      <c r="B8" s="1"/>
      <c r="C8" s="1"/>
      <c r="D8" s="27"/>
      <c r="E8" s="2" t="s">
        <v>106</v>
      </c>
      <c r="F8" s="48">
        <f t="shared" si="0"/>
        <v>920</v>
      </c>
      <c r="G8" s="47"/>
      <c r="H8" s="47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>
        <v>920</v>
      </c>
      <c r="Y8" s="26"/>
      <c r="Z8" s="26"/>
      <c r="AA8" s="26"/>
      <c r="AB8" s="26"/>
      <c r="AC8" s="26"/>
    </row>
    <row r="9" spans="1:29" ht="27" customHeight="1" x14ac:dyDescent="0.25">
      <c r="A9" s="28">
        <v>45366</v>
      </c>
      <c r="B9" s="1"/>
      <c r="C9" s="1"/>
      <c r="D9" s="27"/>
      <c r="E9" s="2" t="s">
        <v>107</v>
      </c>
      <c r="F9" s="48">
        <f t="shared" si="0"/>
        <v>96</v>
      </c>
      <c r="G9" s="47">
        <v>96</v>
      </c>
      <c r="H9" s="47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45366</v>
      </c>
      <c r="B10" s="1"/>
      <c r="C10" s="1"/>
      <c r="D10" s="27"/>
      <c r="E10" s="2" t="s">
        <v>108</v>
      </c>
      <c r="F10" s="48">
        <f t="shared" si="0"/>
        <v>34</v>
      </c>
      <c r="G10" s="47">
        <v>34</v>
      </c>
      <c r="H10" s="47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45366</v>
      </c>
      <c r="B11" s="1"/>
      <c r="C11" s="1"/>
      <c r="D11" s="27"/>
      <c r="E11" s="2" t="s">
        <v>109</v>
      </c>
      <c r="F11" s="48">
        <f t="shared" si="0"/>
        <v>340</v>
      </c>
      <c r="G11" s="47">
        <v>340</v>
      </c>
      <c r="H11" s="47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45366</v>
      </c>
      <c r="B12" s="1"/>
      <c r="C12" s="1"/>
      <c r="D12" s="27"/>
      <c r="E12" s="2" t="s">
        <v>110</v>
      </c>
      <c r="F12" s="48">
        <f t="shared" si="0"/>
        <v>45</v>
      </c>
      <c r="G12" s="47">
        <v>45</v>
      </c>
      <c r="H12" s="47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45366</v>
      </c>
      <c r="B13" s="1"/>
      <c r="C13" s="1"/>
      <c r="D13" s="27"/>
      <c r="E13" s="2" t="s">
        <v>79</v>
      </c>
      <c r="F13" s="48">
        <f t="shared" si="0"/>
        <v>230</v>
      </c>
      <c r="G13" s="47"/>
      <c r="H13" s="47">
        <v>230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45366</v>
      </c>
      <c r="B14" s="1"/>
      <c r="C14" s="1"/>
      <c r="D14" s="27"/>
      <c r="E14" s="2" t="s">
        <v>111</v>
      </c>
      <c r="F14" s="48">
        <f t="shared" si="0"/>
        <v>378</v>
      </c>
      <c r="G14" s="47"/>
      <c r="H14" s="47">
        <v>378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45366</v>
      </c>
      <c r="B15" s="1"/>
      <c r="C15" s="1"/>
      <c r="D15" s="27"/>
      <c r="E15" s="2" t="s">
        <v>112</v>
      </c>
      <c r="F15" s="48">
        <f t="shared" si="0"/>
        <v>78</v>
      </c>
      <c r="G15" s="47"/>
      <c r="H15" s="47">
        <v>78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45366</v>
      </c>
      <c r="B16" s="1"/>
      <c r="C16" s="1"/>
      <c r="D16" s="27"/>
      <c r="E16" s="2" t="s">
        <v>113</v>
      </c>
      <c r="F16" s="48">
        <f t="shared" si="0"/>
        <v>96</v>
      </c>
      <c r="G16" s="47"/>
      <c r="H16" s="47">
        <v>96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45366</v>
      </c>
      <c r="B17" s="1"/>
      <c r="C17" s="1"/>
      <c r="D17" s="27"/>
      <c r="E17" s="2" t="s">
        <v>114</v>
      </c>
      <c r="F17" s="48">
        <f t="shared" si="0"/>
        <v>64</v>
      </c>
      <c r="G17" s="47"/>
      <c r="H17" s="47">
        <v>64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45366</v>
      </c>
      <c r="B18" s="1"/>
      <c r="C18" s="1"/>
      <c r="D18" s="27"/>
      <c r="E18" s="2" t="s">
        <v>115</v>
      </c>
      <c r="F18" s="48">
        <f t="shared" si="0"/>
        <v>1135.42</v>
      </c>
      <c r="G18" s="47">
        <f>7.94*143</f>
        <v>1135.42</v>
      </c>
      <c r="H18" s="47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45366</v>
      </c>
      <c r="B19" s="1"/>
      <c r="C19" s="1"/>
      <c r="D19" s="27"/>
      <c r="E19" s="2" t="s">
        <v>116</v>
      </c>
      <c r="F19" s="48">
        <f t="shared" si="0"/>
        <v>680</v>
      </c>
      <c r="G19" s="47"/>
      <c r="H19" s="47">
        <v>680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45366</v>
      </c>
      <c r="B20" s="1"/>
      <c r="C20" s="1"/>
      <c r="D20" s="27"/>
      <c r="E20" s="2" t="s">
        <v>117</v>
      </c>
      <c r="F20" s="48">
        <f t="shared" si="0"/>
        <v>200</v>
      </c>
      <c r="G20" s="47"/>
      <c r="H20" s="47">
        <v>200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45366</v>
      </c>
      <c r="B21" s="1"/>
      <c r="C21" s="1"/>
      <c r="D21" s="27"/>
      <c r="E21" s="2" t="s">
        <v>118</v>
      </c>
      <c r="F21" s="48">
        <f t="shared" si="0"/>
        <v>650</v>
      </c>
      <c r="G21" s="47"/>
      <c r="H21" s="47">
        <v>650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119</v>
      </c>
      <c r="F22" s="48">
        <f t="shared" si="0"/>
        <v>214</v>
      </c>
      <c r="G22" s="47"/>
      <c r="H22" s="47">
        <v>214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 t="s">
        <v>120</v>
      </c>
      <c r="F23" s="48">
        <f t="shared" si="0"/>
        <v>10</v>
      </c>
      <c r="G23" s="47"/>
      <c r="H23" s="47"/>
      <c r="I23" s="26">
        <v>10</v>
      </c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 t="s">
        <v>121</v>
      </c>
      <c r="F24" s="48">
        <f t="shared" si="0"/>
        <v>1879</v>
      </c>
      <c r="G24" s="47"/>
      <c r="H24" s="47">
        <v>1879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 t="s">
        <v>122</v>
      </c>
      <c r="F25" s="48">
        <f t="shared" si="0"/>
        <v>4005</v>
      </c>
      <c r="G25" s="47"/>
      <c r="H25" s="47"/>
      <c r="I25" s="26"/>
      <c r="J25" s="26"/>
      <c r="K25" s="26"/>
      <c r="L25" s="26"/>
      <c r="M25" s="26"/>
      <c r="N25" s="26"/>
      <c r="O25" s="26"/>
      <c r="P25" s="26"/>
      <c r="Q25" s="26">
        <v>4005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48">
        <f t="shared" si="0"/>
        <v>0</v>
      </c>
      <c r="G26" s="47"/>
      <c r="H26" s="47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48">
        <f t="shared" si="0"/>
        <v>0</v>
      </c>
      <c r="G27" s="47"/>
      <c r="H27" s="47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48">
        <f t="shared" si="0"/>
        <v>0</v>
      </c>
      <c r="G28" s="47"/>
      <c r="H28" s="47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48">
        <f t="shared" si="0"/>
        <v>0</v>
      </c>
      <c r="G29" s="47"/>
      <c r="H29" s="47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48">
        <f t="shared" si="0"/>
        <v>0</v>
      </c>
      <c r="G30" s="47"/>
      <c r="H30" s="47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48">
        <f t="shared" si="0"/>
        <v>0</v>
      </c>
      <c r="G31" s="47"/>
      <c r="H31" s="47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48">
        <f t="shared" si="0"/>
        <v>0</v>
      </c>
      <c r="G32" s="47"/>
      <c r="H32" s="47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48">
        <f t="shared" si="0"/>
        <v>0</v>
      </c>
      <c r="G33" s="47"/>
      <c r="H33" s="47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48">
        <f t="shared" si="0"/>
        <v>0</v>
      </c>
      <c r="G34" s="47"/>
      <c r="H34" s="47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48">
        <f t="shared" si="0"/>
        <v>0</v>
      </c>
      <c r="G35" s="47"/>
      <c r="H35" s="47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48">
        <f t="shared" si="0"/>
        <v>0</v>
      </c>
      <c r="G36" s="47"/>
      <c r="H36" s="47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48">
        <f t="shared" si="0"/>
        <v>0</v>
      </c>
      <c r="G37" s="47"/>
      <c r="H37" s="47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48">
        <f t="shared" si="0"/>
        <v>0</v>
      </c>
      <c r="G38" s="47"/>
      <c r="H38" s="47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48">
        <f t="shared" si="0"/>
        <v>0</v>
      </c>
      <c r="G39" s="47"/>
      <c r="H39" s="47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48">
        <f t="shared" si="0"/>
        <v>0</v>
      </c>
      <c r="G40" s="47"/>
      <c r="H40" s="47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48">
        <f t="shared" si="0"/>
        <v>0</v>
      </c>
      <c r="G41" s="47"/>
      <c r="H41" s="47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48">
        <f t="shared" si="0"/>
        <v>0</v>
      </c>
      <c r="G42" s="47"/>
      <c r="H42" s="47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48">
        <f t="shared" si="0"/>
        <v>0</v>
      </c>
      <c r="G43" s="47"/>
      <c r="H43" s="47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48">
        <f t="shared" si="0"/>
        <v>0</v>
      </c>
      <c r="G44" s="47"/>
      <c r="H44" s="47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48">
        <f t="shared" si="0"/>
        <v>0</v>
      </c>
      <c r="G45" s="47"/>
      <c r="H45" s="47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48">
        <f t="shared" si="0"/>
        <v>0</v>
      </c>
      <c r="G46" s="47"/>
      <c r="H46" s="47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48">
        <f t="shared" si="0"/>
        <v>0</v>
      </c>
      <c r="G47" s="47"/>
      <c r="H47" s="47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48">
        <f t="shared" si="0"/>
        <v>0</v>
      </c>
      <c r="G48" s="47"/>
      <c r="H48" s="47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48">
        <f t="shared" si="0"/>
        <v>0</v>
      </c>
      <c r="G49" s="47"/>
      <c r="H49" s="47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9635</v>
      </c>
      <c r="E50" s="2"/>
      <c r="F50" s="48">
        <f>SUM(F3:F49)</f>
        <v>13555.42</v>
      </c>
      <c r="G50" s="48">
        <f t="shared" ref="G50:AC50" si="1">SUM(G3:G49)</f>
        <v>1650.42</v>
      </c>
      <c r="H50" s="48">
        <f t="shared" si="1"/>
        <v>4469</v>
      </c>
      <c r="I50" s="25">
        <f t="shared" si="1"/>
        <v>10</v>
      </c>
      <c r="J50" s="25">
        <f t="shared" si="1"/>
        <v>2000</v>
      </c>
      <c r="K50" s="25">
        <f t="shared" si="1"/>
        <v>321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4005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9635</v>
      </c>
      <c r="F53" s="52" t="s">
        <v>23</v>
      </c>
      <c r="G53" s="49" t="s">
        <v>24</v>
      </c>
      <c r="H53" s="59"/>
      <c r="I53" s="14" t="s">
        <v>25</v>
      </c>
    </row>
    <row r="54" spans="1:29" ht="18.75" x14ac:dyDescent="0.25">
      <c r="B54" s="9" t="s">
        <v>17</v>
      </c>
      <c r="C54" s="8">
        <f>F50</f>
        <v>13555.42</v>
      </c>
      <c r="F54" s="53">
        <v>200</v>
      </c>
      <c r="G54" s="50"/>
      <c r="H54" s="60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-3920.42</v>
      </c>
      <c r="F55" s="53">
        <v>100</v>
      </c>
      <c r="G55" s="50"/>
      <c r="H55" s="60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53">
        <v>50</v>
      </c>
      <c r="G56" s="50"/>
      <c r="H56" s="60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3920.42</v>
      </c>
      <c r="F57" s="53">
        <v>20</v>
      </c>
      <c r="G57" s="50"/>
      <c r="H57" s="60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53">
        <v>10</v>
      </c>
      <c r="G58" s="50"/>
      <c r="H58" s="60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53">
        <v>5</v>
      </c>
      <c r="G59" s="50"/>
      <c r="H59" s="60"/>
      <c r="I59" s="15">
        <f t="shared" si="2"/>
        <v>0</v>
      </c>
    </row>
    <row r="60" spans="1:29" ht="20.25" thickTop="1" thickBot="1" x14ac:dyDescent="0.3">
      <c r="F60" s="53">
        <v>1</v>
      </c>
      <c r="G60" s="50"/>
      <c r="H60" s="61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H1" workbookViewId="0">
      <selection activeCell="G13" sqref="G13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45367</v>
      </c>
      <c r="B3" s="1"/>
      <c r="C3" s="1" t="s">
        <v>27</v>
      </c>
      <c r="D3" s="27">
        <v>5057</v>
      </c>
      <c r="E3" s="2" t="s">
        <v>103</v>
      </c>
      <c r="F3" s="25">
        <f>SUM(G3:AC3)</f>
        <v>10</v>
      </c>
      <c r="G3" s="26"/>
      <c r="H3" s="26"/>
      <c r="I3" s="26"/>
      <c r="J3" s="26"/>
      <c r="K3" s="26">
        <v>10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45367</v>
      </c>
      <c r="B4" s="1"/>
      <c r="C4" s="1" t="s">
        <v>28</v>
      </c>
      <c r="D4" s="27"/>
      <c r="E4" s="2" t="s">
        <v>123</v>
      </c>
      <c r="F4" s="25">
        <f t="shared" ref="F4:F49" si="0">SUM(G4:AC4)</f>
        <v>120</v>
      </c>
      <c r="G4" s="26"/>
      <c r="H4" s="26">
        <v>120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45367</v>
      </c>
      <c r="B5" s="1"/>
      <c r="C5" s="1" t="s">
        <v>29</v>
      </c>
      <c r="D5" s="27"/>
      <c r="E5" s="2" t="s">
        <v>124</v>
      </c>
      <c r="F5" s="25">
        <f t="shared" si="0"/>
        <v>230</v>
      </c>
      <c r="G5" s="26"/>
      <c r="H5" s="26">
        <v>230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45367</v>
      </c>
      <c r="B6" s="1"/>
      <c r="C6" s="1" t="s">
        <v>30</v>
      </c>
      <c r="D6" s="27">
        <v>70</v>
      </c>
      <c r="E6" s="2" t="s">
        <v>125</v>
      </c>
      <c r="F6" s="25">
        <f t="shared" si="0"/>
        <v>675</v>
      </c>
      <c r="G6" s="26"/>
      <c r="H6" s="26">
        <v>675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45367</v>
      </c>
      <c r="B7" s="1"/>
      <c r="C7" s="1"/>
      <c r="D7" s="27"/>
      <c r="E7" s="2" t="s">
        <v>126</v>
      </c>
      <c r="F7" s="25">
        <f t="shared" si="0"/>
        <v>70</v>
      </c>
      <c r="G7" s="26">
        <v>70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45367</v>
      </c>
      <c r="B8" s="1"/>
      <c r="C8" s="1"/>
      <c r="D8" s="27"/>
      <c r="E8" s="2" t="s">
        <v>127</v>
      </c>
      <c r="F8" s="25">
        <f t="shared" si="0"/>
        <v>425</v>
      </c>
      <c r="G8" s="26"/>
      <c r="H8" s="26">
        <v>425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45367</v>
      </c>
      <c r="B9" s="1"/>
      <c r="C9" s="1"/>
      <c r="D9" s="27"/>
      <c r="E9" s="2" t="s">
        <v>128</v>
      </c>
      <c r="F9" s="25">
        <f t="shared" si="0"/>
        <v>115</v>
      </c>
      <c r="G9" s="26"/>
      <c r="H9" s="26">
        <v>115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45367</v>
      </c>
      <c r="B10" s="1"/>
      <c r="C10" s="1"/>
      <c r="D10" s="27"/>
      <c r="E10" s="2" t="s">
        <v>90</v>
      </c>
      <c r="F10" s="25">
        <f t="shared" si="0"/>
        <v>160</v>
      </c>
      <c r="G10" s="26">
        <v>160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45367</v>
      </c>
      <c r="B11" s="1"/>
      <c r="C11" s="1"/>
      <c r="D11" s="27"/>
      <c r="E11" s="2" t="s">
        <v>129</v>
      </c>
      <c r="F11" s="25">
        <f t="shared" si="0"/>
        <v>210</v>
      </c>
      <c r="G11" s="26"/>
      <c r="H11" s="26">
        <v>210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45367</v>
      </c>
      <c r="B12" s="1"/>
      <c r="C12" s="1"/>
      <c r="D12" s="27"/>
      <c r="E12" s="2" t="s">
        <v>130</v>
      </c>
      <c r="F12" s="25">
        <f t="shared" si="0"/>
        <v>90</v>
      </c>
      <c r="G12" s="26">
        <v>90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45367</v>
      </c>
      <c r="B13" s="1"/>
      <c r="C13" s="1"/>
      <c r="D13" s="27"/>
      <c r="E13" s="2" t="s">
        <v>131</v>
      </c>
      <c r="F13" s="25">
        <f t="shared" si="0"/>
        <v>143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>
        <v>143</v>
      </c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45367</v>
      </c>
      <c r="B14" s="1"/>
      <c r="C14" s="1"/>
      <c r="D14" s="27"/>
      <c r="E14" s="2" t="s">
        <v>132</v>
      </c>
      <c r="F14" s="25">
        <f t="shared" si="0"/>
        <v>110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>
        <v>110</v>
      </c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45367</v>
      </c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45367</v>
      </c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45367</v>
      </c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45367</v>
      </c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45367</v>
      </c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45367</v>
      </c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45367</v>
      </c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4987</v>
      </c>
      <c r="E50" s="2"/>
      <c r="F50" s="25">
        <f>SUM(F3:F49)</f>
        <v>2358</v>
      </c>
      <c r="G50" s="25">
        <f t="shared" ref="G50:AC50" si="1">SUM(G3:G49)</f>
        <v>320</v>
      </c>
      <c r="H50" s="25">
        <f t="shared" si="1"/>
        <v>1775</v>
      </c>
      <c r="I50" s="25">
        <f t="shared" si="1"/>
        <v>0</v>
      </c>
      <c r="J50" s="25">
        <f t="shared" si="1"/>
        <v>0</v>
      </c>
      <c r="K50" s="25">
        <f t="shared" si="1"/>
        <v>10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4987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2358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2629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2629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E1" workbookViewId="0">
      <pane ySplit="2" topLeftCell="A3" activePane="bottomLeft" state="frozen"/>
      <selection activeCell="E49" sqref="E49"/>
      <selection pane="bottomLeft" activeCell="E7" sqref="E7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45368</v>
      </c>
      <c r="B3" s="1"/>
      <c r="C3" s="1" t="s">
        <v>27</v>
      </c>
      <c r="D3" s="27">
        <v>7703</v>
      </c>
      <c r="E3" s="2" t="s">
        <v>75</v>
      </c>
      <c r="F3" s="25">
        <f>SUM(G3:AC3)</f>
        <v>162</v>
      </c>
      <c r="G3" s="26"/>
      <c r="H3" s="26"/>
      <c r="I3" s="26"/>
      <c r="J3" s="26"/>
      <c r="K3" s="26">
        <v>162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45368</v>
      </c>
      <c r="B4" s="1"/>
      <c r="C4" s="1" t="s">
        <v>28</v>
      </c>
      <c r="D4" s="27"/>
      <c r="E4" s="2" t="s">
        <v>133</v>
      </c>
      <c r="F4" s="25">
        <f t="shared" ref="F4:F49" si="0">SUM(G4:AC4)</f>
        <v>110</v>
      </c>
      <c r="G4" s="26"/>
      <c r="H4" s="26"/>
      <c r="I4" s="26"/>
      <c r="J4" s="26"/>
      <c r="K4" s="26">
        <v>110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45368</v>
      </c>
      <c r="B5" s="1"/>
      <c r="C5" s="1" t="s">
        <v>29</v>
      </c>
      <c r="D5" s="27">
        <v>325</v>
      </c>
      <c r="E5" s="2" t="s">
        <v>134</v>
      </c>
      <c r="F5" s="25">
        <f t="shared" si="0"/>
        <v>500</v>
      </c>
      <c r="G5" s="26"/>
      <c r="H5" s="26"/>
      <c r="I5" s="26"/>
      <c r="J5" s="26">
        <v>500</v>
      </c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45368</v>
      </c>
      <c r="B6" s="1"/>
      <c r="C6" s="1" t="s">
        <v>30</v>
      </c>
      <c r="D6" s="27">
        <v>71</v>
      </c>
      <c r="E6" s="2" t="s">
        <v>135</v>
      </c>
      <c r="F6" s="25">
        <f t="shared" si="0"/>
        <v>200</v>
      </c>
      <c r="G6" s="26"/>
      <c r="H6" s="26"/>
      <c r="I6" s="26"/>
      <c r="J6" s="26">
        <v>200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45368</v>
      </c>
      <c r="B7" s="1"/>
      <c r="C7" s="1"/>
      <c r="D7" s="27"/>
      <c r="E7" s="2" t="s">
        <v>136</v>
      </c>
      <c r="F7" s="25">
        <f t="shared" si="0"/>
        <v>200</v>
      </c>
      <c r="G7" s="26"/>
      <c r="H7" s="26"/>
      <c r="I7" s="26"/>
      <c r="J7" s="26">
        <v>200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45368</v>
      </c>
      <c r="B8" s="1"/>
      <c r="C8" s="1"/>
      <c r="D8" s="27"/>
      <c r="E8" s="2" t="s">
        <v>76</v>
      </c>
      <c r="F8" s="25">
        <f t="shared" si="0"/>
        <v>200</v>
      </c>
      <c r="G8" s="26"/>
      <c r="H8" s="26"/>
      <c r="I8" s="26"/>
      <c r="J8" s="26">
        <v>200</v>
      </c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45368</v>
      </c>
      <c r="B9" s="1"/>
      <c r="C9" s="1"/>
      <c r="D9" s="27"/>
      <c r="E9" s="2" t="s">
        <v>137</v>
      </c>
      <c r="F9" s="25">
        <f t="shared" si="0"/>
        <v>200</v>
      </c>
      <c r="G9" s="26"/>
      <c r="H9" s="26"/>
      <c r="I9" s="26"/>
      <c r="J9" s="26">
        <v>200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45368</v>
      </c>
      <c r="B10" s="1"/>
      <c r="C10" s="1"/>
      <c r="D10" s="27"/>
      <c r="E10" s="2" t="s">
        <v>138</v>
      </c>
      <c r="F10" s="25">
        <f t="shared" si="0"/>
        <v>40</v>
      </c>
      <c r="G10" s="26"/>
      <c r="H10" s="26">
        <v>40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45368</v>
      </c>
      <c r="B11" s="1"/>
      <c r="C11" s="1"/>
      <c r="D11" s="27"/>
      <c r="E11" s="2" t="s">
        <v>139</v>
      </c>
      <c r="F11" s="25">
        <f t="shared" si="0"/>
        <v>20</v>
      </c>
      <c r="G11" s="26">
        <v>20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45368</v>
      </c>
      <c r="B12" s="1"/>
      <c r="C12" s="1"/>
      <c r="D12" s="27"/>
      <c r="E12" s="2" t="s">
        <v>140</v>
      </c>
      <c r="F12" s="25">
        <f t="shared" si="0"/>
        <v>40</v>
      </c>
      <c r="G12" s="26"/>
      <c r="H12" s="26">
        <v>40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45368</v>
      </c>
      <c r="B13" s="1"/>
      <c r="C13" s="1"/>
      <c r="D13" s="27"/>
      <c r="E13" s="2" t="s">
        <v>141</v>
      </c>
      <c r="F13" s="25">
        <f t="shared" si="0"/>
        <v>50</v>
      </c>
      <c r="G13" s="26"/>
      <c r="H13" s="26">
        <v>50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45368</v>
      </c>
      <c r="B14" s="1"/>
      <c r="C14" s="1"/>
      <c r="D14" s="27"/>
      <c r="E14" s="2" t="s">
        <v>142</v>
      </c>
      <c r="F14" s="25">
        <f t="shared" si="0"/>
        <v>500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>
        <v>500</v>
      </c>
      <c r="Y14" s="26"/>
      <c r="Z14" s="26"/>
      <c r="AA14" s="26"/>
      <c r="AB14" s="26"/>
      <c r="AC14" s="26"/>
    </row>
    <row r="15" spans="1:29" ht="27" customHeight="1" x14ac:dyDescent="0.25">
      <c r="A15" s="28">
        <v>45368</v>
      </c>
      <c r="B15" s="1"/>
      <c r="C15" s="1"/>
      <c r="D15" s="27"/>
      <c r="E15" s="2" t="s">
        <v>78</v>
      </c>
      <c r="F15" s="25">
        <f t="shared" si="0"/>
        <v>22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>
        <v>22</v>
      </c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45368</v>
      </c>
      <c r="B16" s="1"/>
      <c r="C16" s="1"/>
      <c r="D16" s="27"/>
      <c r="E16" s="2" t="s">
        <v>143</v>
      </c>
      <c r="F16" s="25">
        <f t="shared" si="0"/>
        <v>500</v>
      </c>
      <c r="G16" s="26"/>
      <c r="H16" s="26">
        <v>500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45368</v>
      </c>
      <c r="B17" s="1"/>
      <c r="C17" s="1"/>
      <c r="D17" s="27"/>
      <c r="E17" s="2" t="s">
        <v>144</v>
      </c>
      <c r="F17" s="25">
        <f t="shared" si="0"/>
        <v>1200</v>
      </c>
      <c r="G17" s="26"/>
      <c r="H17" s="26">
        <v>1200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45368</v>
      </c>
      <c r="B18" s="1"/>
      <c r="C18" s="1"/>
      <c r="D18" s="27"/>
      <c r="E18" s="2" t="s">
        <v>145</v>
      </c>
      <c r="F18" s="25">
        <f t="shared" si="0"/>
        <v>2100</v>
      </c>
      <c r="G18" s="26"/>
      <c r="H18" s="26">
        <v>2100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45368</v>
      </c>
      <c r="B19" s="1"/>
      <c r="C19" s="1"/>
      <c r="D19" s="27"/>
      <c r="E19" s="2" t="s">
        <v>146</v>
      </c>
      <c r="F19" s="25">
        <f t="shared" si="0"/>
        <v>2000</v>
      </c>
      <c r="G19" s="26">
        <v>2000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45368</v>
      </c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45368</v>
      </c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7307</v>
      </c>
      <c r="E50" s="2"/>
      <c r="F50" s="25">
        <f>SUM(F3:F49)</f>
        <v>8044</v>
      </c>
      <c r="G50" s="25">
        <f t="shared" ref="G50:AC50" si="1">SUM(G3:G49)</f>
        <v>2020</v>
      </c>
      <c r="H50" s="25">
        <f t="shared" si="1"/>
        <v>3930</v>
      </c>
      <c r="I50" s="25">
        <f t="shared" si="1"/>
        <v>0</v>
      </c>
      <c r="J50" s="25">
        <f t="shared" si="1"/>
        <v>1300</v>
      </c>
      <c r="K50" s="25">
        <f t="shared" si="1"/>
        <v>272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>
      <c r="E52" s="54"/>
    </row>
    <row r="53" spans="1:29" ht="19.5" thickTop="1" x14ac:dyDescent="0.25">
      <c r="B53" s="7" t="s">
        <v>44</v>
      </c>
      <c r="C53" s="8">
        <f>D50</f>
        <v>7307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8044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-737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737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E1" workbookViewId="0">
      <selection activeCell="E3" sqref="E3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45369</v>
      </c>
      <c r="B3" s="1"/>
      <c r="C3" s="1" t="s">
        <v>27</v>
      </c>
      <c r="D3" s="27">
        <v>5743</v>
      </c>
      <c r="E3" s="2" t="s">
        <v>147</v>
      </c>
      <c r="F3" s="25">
        <f>SUM(G3:AC3)</f>
        <v>10</v>
      </c>
      <c r="G3" s="26"/>
      <c r="H3" s="26"/>
      <c r="I3" s="26"/>
      <c r="J3" s="26"/>
      <c r="K3" s="26">
        <v>10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45369</v>
      </c>
      <c r="B4" s="1"/>
      <c r="C4" s="1" t="s">
        <v>28</v>
      </c>
      <c r="D4" s="27"/>
      <c r="E4" s="2" t="s">
        <v>77</v>
      </c>
      <c r="F4" s="25">
        <f t="shared" ref="F4:F49" si="0">SUM(G4:AC4)</f>
        <v>10</v>
      </c>
      <c r="G4" s="26"/>
      <c r="H4" s="26"/>
      <c r="I4" s="26"/>
      <c r="J4" s="26"/>
      <c r="K4" s="26">
        <v>10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45369</v>
      </c>
      <c r="B5" s="1"/>
      <c r="C5" s="1" t="s">
        <v>29</v>
      </c>
      <c r="D5" s="27"/>
      <c r="E5" s="2" t="s">
        <v>148</v>
      </c>
      <c r="F5" s="25">
        <f t="shared" si="0"/>
        <v>300</v>
      </c>
      <c r="G5" s="26"/>
      <c r="H5" s="26"/>
      <c r="I5" s="26"/>
      <c r="J5" s="26">
        <v>300</v>
      </c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45369</v>
      </c>
      <c r="B6" s="1"/>
      <c r="C6" s="1" t="s">
        <v>30</v>
      </c>
      <c r="D6" s="27">
        <v>20</v>
      </c>
      <c r="E6" s="2" t="s">
        <v>149</v>
      </c>
      <c r="F6" s="25">
        <f t="shared" si="0"/>
        <v>300</v>
      </c>
      <c r="G6" s="26"/>
      <c r="H6" s="26"/>
      <c r="I6" s="26"/>
      <c r="J6" s="26">
        <v>300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45369</v>
      </c>
      <c r="B7" s="1"/>
      <c r="C7" s="1"/>
      <c r="D7" s="27"/>
      <c r="E7" s="2" t="s">
        <v>150</v>
      </c>
      <c r="F7" s="25">
        <f t="shared" si="0"/>
        <v>100</v>
      </c>
      <c r="G7" s="26"/>
      <c r="H7" s="26"/>
      <c r="I7" s="26"/>
      <c r="J7" s="26">
        <v>100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45369</v>
      </c>
      <c r="B8" s="1"/>
      <c r="C8" s="1"/>
      <c r="D8" s="27"/>
      <c r="E8" s="2" t="s">
        <v>131</v>
      </c>
      <c r="F8" s="25">
        <f t="shared" si="0"/>
        <v>22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>
        <v>22</v>
      </c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45369</v>
      </c>
      <c r="B9" s="1"/>
      <c r="C9" s="1"/>
      <c r="D9" s="27"/>
      <c r="E9" s="2" t="s">
        <v>131</v>
      </c>
      <c r="F9" s="25">
        <f t="shared" si="0"/>
        <v>22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>
        <v>22</v>
      </c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45369</v>
      </c>
      <c r="B10" s="1"/>
      <c r="C10" s="1"/>
      <c r="D10" s="27"/>
      <c r="E10" s="2" t="s">
        <v>151</v>
      </c>
      <c r="F10" s="25">
        <f t="shared" si="0"/>
        <v>5900</v>
      </c>
      <c r="G10" s="26">
        <v>5900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45369</v>
      </c>
      <c r="B11" s="1"/>
      <c r="C11" s="1"/>
      <c r="D11" s="27"/>
      <c r="E11" s="2" t="s">
        <v>152</v>
      </c>
      <c r="F11" s="25">
        <f t="shared" si="0"/>
        <v>120</v>
      </c>
      <c r="G11" s="26"/>
      <c r="H11" s="26">
        <v>120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45369</v>
      </c>
      <c r="B12" s="1"/>
      <c r="C12" s="1"/>
      <c r="D12" s="27"/>
      <c r="E12" s="2" t="s">
        <v>153</v>
      </c>
      <c r="F12" s="25">
        <f t="shared" si="0"/>
        <v>240</v>
      </c>
      <c r="G12" s="26">
        <v>120</v>
      </c>
      <c r="H12" s="26">
        <v>120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45369</v>
      </c>
      <c r="B13" s="1"/>
      <c r="C13" s="1"/>
      <c r="D13" s="27"/>
      <c r="E13" s="2" t="s">
        <v>154</v>
      </c>
      <c r="F13" s="25">
        <f t="shared" si="0"/>
        <v>276</v>
      </c>
      <c r="G13" s="26"/>
      <c r="H13" s="26">
        <v>276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45369</v>
      </c>
      <c r="B14" s="1"/>
      <c r="C14" s="1"/>
      <c r="D14" s="27"/>
      <c r="E14" s="2" t="s">
        <v>155</v>
      </c>
      <c r="F14" s="25">
        <f t="shared" si="0"/>
        <v>62</v>
      </c>
      <c r="G14" s="26"/>
      <c r="H14" s="26">
        <v>62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45369</v>
      </c>
      <c r="B15" s="1"/>
      <c r="C15" s="1"/>
      <c r="D15" s="27"/>
      <c r="E15" s="2" t="s">
        <v>156</v>
      </c>
      <c r="F15" s="25">
        <f t="shared" si="0"/>
        <v>60</v>
      </c>
      <c r="G15" s="26"/>
      <c r="H15" s="26">
        <v>60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45369</v>
      </c>
      <c r="B16" s="1"/>
      <c r="C16" s="1"/>
      <c r="D16" s="27"/>
      <c r="E16" s="2" t="s">
        <v>157</v>
      </c>
      <c r="F16" s="25">
        <f t="shared" si="0"/>
        <v>378</v>
      </c>
      <c r="G16" s="26"/>
      <c r="H16" s="26">
        <v>378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45369</v>
      </c>
      <c r="B17" s="1"/>
      <c r="C17" s="1"/>
      <c r="D17" s="27"/>
      <c r="E17" s="2" t="s">
        <v>158</v>
      </c>
      <c r="F17" s="25">
        <f t="shared" si="0"/>
        <v>130</v>
      </c>
      <c r="G17" s="26"/>
      <c r="H17" s="26">
        <v>130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45369</v>
      </c>
      <c r="B18" s="1"/>
      <c r="C18" s="1"/>
      <c r="D18" s="27"/>
      <c r="E18" s="2" t="s">
        <v>159</v>
      </c>
      <c r="F18" s="25">
        <f t="shared" si="0"/>
        <v>52</v>
      </c>
      <c r="G18" s="26"/>
      <c r="H18" s="26">
        <v>52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45369</v>
      </c>
      <c r="B19" s="1"/>
      <c r="C19" s="1"/>
      <c r="D19" s="27"/>
      <c r="E19" s="2" t="s">
        <v>160</v>
      </c>
      <c r="F19" s="25">
        <f t="shared" si="0"/>
        <v>64</v>
      </c>
      <c r="G19" s="26"/>
      <c r="H19" s="26">
        <v>64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45369</v>
      </c>
      <c r="B20" s="1"/>
      <c r="C20" s="1"/>
      <c r="D20" s="27"/>
      <c r="E20" s="2" t="s">
        <v>161</v>
      </c>
      <c r="F20" s="25">
        <f t="shared" si="0"/>
        <v>180</v>
      </c>
      <c r="G20" s="26">
        <v>180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45369</v>
      </c>
      <c r="B21" s="1"/>
      <c r="C21" s="1"/>
      <c r="D21" s="27"/>
      <c r="E21" s="2" t="s">
        <v>187</v>
      </c>
      <c r="F21" s="25">
        <f t="shared" si="0"/>
        <v>72</v>
      </c>
      <c r="G21" s="26">
        <v>72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162</v>
      </c>
      <c r="F22" s="25">
        <f t="shared" si="0"/>
        <v>55</v>
      </c>
      <c r="G22" s="26">
        <v>55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 t="s">
        <v>163</v>
      </c>
      <c r="F23" s="25">
        <f t="shared" si="0"/>
        <v>10</v>
      </c>
      <c r="G23" s="26">
        <v>10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 t="s">
        <v>164</v>
      </c>
      <c r="F24" s="25">
        <f t="shared" si="0"/>
        <v>30</v>
      </c>
      <c r="G24" s="26">
        <v>30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 t="s">
        <v>165</v>
      </c>
      <c r="F25" s="25">
        <f t="shared" si="0"/>
        <v>135</v>
      </c>
      <c r="G25" s="26"/>
      <c r="H25" s="26">
        <v>135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 t="s">
        <v>166</v>
      </c>
      <c r="F26" s="25">
        <f t="shared" si="0"/>
        <v>220</v>
      </c>
      <c r="G26" s="26"/>
      <c r="H26" s="26">
        <v>220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 t="s">
        <v>167</v>
      </c>
      <c r="F27" s="25">
        <f t="shared" si="0"/>
        <v>750</v>
      </c>
      <c r="G27" s="26"/>
      <c r="H27" s="26">
        <v>750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 t="s">
        <v>168</v>
      </c>
      <c r="F28" s="25">
        <f t="shared" si="0"/>
        <v>240</v>
      </c>
      <c r="G28" s="26"/>
      <c r="H28" s="26">
        <v>240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 t="s">
        <v>169</v>
      </c>
      <c r="F29" s="25">
        <f t="shared" si="0"/>
        <v>240</v>
      </c>
      <c r="G29" s="26">
        <v>240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5723</v>
      </c>
      <c r="E50" s="2"/>
      <c r="F50" s="25">
        <f>SUM(F3:F49)</f>
        <v>9978</v>
      </c>
      <c r="G50" s="25">
        <f t="shared" ref="G50:AC50" si="1">SUM(G3:G49)</f>
        <v>6607</v>
      </c>
      <c r="H50" s="25">
        <f t="shared" si="1"/>
        <v>2607</v>
      </c>
      <c r="I50" s="25">
        <f t="shared" si="1"/>
        <v>0</v>
      </c>
      <c r="J50" s="25">
        <f t="shared" si="1"/>
        <v>700</v>
      </c>
      <c r="K50" s="25">
        <f t="shared" si="1"/>
        <v>20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5723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9978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-4255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4255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E1" workbookViewId="0">
      <selection activeCell="E6" sqref="E6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45370</v>
      </c>
      <c r="B3" s="1"/>
      <c r="C3" s="1" t="s">
        <v>27</v>
      </c>
      <c r="D3" s="27">
        <v>2497</v>
      </c>
      <c r="E3" s="2" t="s">
        <v>103</v>
      </c>
      <c r="F3" s="25">
        <f>SUM(G3:AC3)</f>
        <v>22</v>
      </c>
      <c r="G3" s="26"/>
      <c r="H3" s="26"/>
      <c r="I3" s="26"/>
      <c r="J3" s="26"/>
      <c r="K3" s="26">
        <v>22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45370</v>
      </c>
      <c r="B4" s="1"/>
      <c r="C4" s="1" t="s">
        <v>28</v>
      </c>
      <c r="D4" s="27">
        <v>6</v>
      </c>
      <c r="E4" s="2" t="s">
        <v>170</v>
      </c>
      <c r="F4" s="25">
        <f t="shared" ref="F4:F49" si="0">SUM(G4:AC4)</f>
        <v>300</v>
      </c>
      <c r="G4" s="26"/>
      <c r="H4" s="26"/>
      <c r="I4" s="26"/>
      <c r="J4" s="26">
        <v>300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45370</v>
      </c>
      <c r="B5" s="1"/>
      <c r="C5" s="1" t="s">
        <v>29</v>
      </c>
      <c r="D5" s="27">
        <v>683</v>
      </c>
      <c r="E5" s="2" t="s">
        <v>171</v>
      </c>
      <c r="F5" s="25">
        <f t="shared" si="0"/>
        <v>150</v>
      </c>
      <c r="G5" s="26"/>
      <c r="H5" s="26"/>
      <c r="I5" s="26"/>
      <c r="J5" s="26">
        <v>150</v>
      </c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45370</v>
      </c>
      <c r="B6" s="1"/>
      <c r="C6" s="1" t="s">
        <v>30</v>
      </c>
      <c r="D6" s="27">
        <v>10</v>
      </c>
      <c r="E6" s="2" t="s">
        <v>36</v>
      </c>
      <c r="F6" s="25">
        <f t="shared" si="0"/>
        <v>400</v>
      </c>
      <c r="G6" s="26"/>
      <c r="H6" s="26"/>
      <c r="I6" s="26"/>
      <c r="J6" s="26">
        <v>400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45370</v>
      </c>
      <c r="B7" s="1"/>
      <c r="C7" s="1"/>
      <c r="D7" s="27"/>
      <c r="E7" s="2" t="s">
        <v>172</v>
      </c>
      <c r="F7" s="25">
        <f t="shared" si="0"/>
        <v>100</v>
      </c>
      <c r="G7" s="26"/>
      <c r="H7" s="26"/>
      <c r="I7" s="26"/>
      <c r="J7" s="26">
        <v>100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45370</v>
      </c>
      <c r="B8" s="1"/>
      <c r="C8" s="1"/>
      <c r="D8" s="27"/>
      <c r="E8" s="2" t="s">
        <v>78</v>
      </c>
      <c r="F8" s="25">
        <f t="shared" si="0"/>
        <v>28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>
        <v>28</v>
      </c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45370</v>
      </c>
      <c r="B9" s="1"/>
      <c r="C9" s="1"/>
      <c r="D9" s="27"/>
      <c r="E9" s="2" t="s">
        <v>78</v>
      </c>
      <c r="F9" s="25">
        <f t="shared" si="0"/>
        <v>138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>
        <v>138</v>
      </c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45370</v>
      </c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45370</v>
      </c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45370</v>
      </c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45370</v>
      </c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45370</v>
      </c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45370</v>
      </c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45370</v>
      </c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45370</v>
      </c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45370</v>
      </c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45370</v>
      </c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45370</v>
      </c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45370</v>
      </c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28">
        <v>45370</v>
      </c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28">
        <v>45370</v>
      </c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28">
        <v>45370</v>
      </c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28">
        <v>45370</v>
      </c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28">
        <v>45370</v>
      </c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28">
        <v>45370</v>
      </c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28">
        <v>45370</v>
      </c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28">
        <v>45370</v>
      </c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28">
        <v>45370</v>
      </c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28">
        <v>45370</v>
      </c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28">
        <v>45370</v>
      </c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28">
        <v>45370</v>
      </c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28">
        <v>45370</v>
      </c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28">
        <v>45370</v>
      </c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28">
        <v>45370</v>
      </c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28">
        <v>45370</v>
      </c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1798</v>
      </c>
      <c r="E50" s="2"/>
      <c r="F50" s="25">
        <f>SUM(F3:F49)</f>
        <v>1138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950</v>
      </c>
      <c r="K50" s="25">
        <f t="shared" si="1"/>
        <v>22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1798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1138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660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660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E1" workbookViewId="0">
      <pane ySplit="2" topLeftCell="A4" activePane="bottomLeft" state="frozen"/>
      <selection activeCell="E49" sqref="E49"/>
      <selection pane="bottomLeft" activeCell="E4" sqref="E4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45371</v>
      </c>
      <c r="B3" s="1"/>
      <c r="C3" s="1" t="s">
        <v>27</v>
      </c>
      <c r="D3" s="27">
        <v>8196</v>
      </c>
      <c r="E3" s="2" t="s">
        <v>103</v>
      </c>
      <c r="F3" s="25">
        <f>SUM(G3:AC3)</f>
        <v>10</v>
      </c>
      <c r="G3" s="26"/>
      <c r="H3" s="26"/>
      <c r="I3" s="26"/>
      <c r="J3" s="26"/>
      <c r="K3" s="26">
        <v>10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45371</v>
      </c>
      <c r="B4" s="1"/>
      <c r="C4" s="1" t="s">
        <v>28</v>
      </c>
      <c r="D4" s="27"/>
      <c r="E4" s="2" t="s">
        <v>333</v>
      </c>
      <c r="F4" s="25">
        <f t="shared" ref="F4:F49" si="0">SUM(G4:AC4)</f>
        <v>370</v>
      </c>
      <c r="G4" s="26"/>
      <c r="H4" s="26"/>
      <c r="I4" s="26"/>
      <c r="J4" s="26">
        <v>300</v>
      </c>
      <c r="K4" s="26">
        <v>70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45371</v>
      </c>
      <c r="B5" s="1"/>
      <c r="C5" s="1" t="s">
        <v>29</v>
      </c>
      <c r="D5" s="27"/>
      <c r="E5" s="2" t="s">
        <v>134</v>
      </c>
      <c r="F5" s="25">
        <f t="shared" si="0"/>
        <v>234</v>
      </c>
      <c r="G5" s="26"/>
      <c r="H5" s="26"/>
      <c r="I5" s="26"/>
      <c r="J5" s="26">
        <v>200</v>
      </c>
      <c r="K5" s="26">
        <v>34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45371</v>
      </c>
      <c r="B6" s="1"/>
      <c r="C6" s="1" t="s">
        <v>30</v>
      </c>
      <c r="D6" s="27"/>
      <c r="E6" s="2" t="s">
        <v>77</v>
      </c>
      <c r="F6" s="25">
        <f t="shared" si="0"/>
        <v>45</v>
      </c>
      <c r="G6" s="26"/>
      <c r="H6" s="26"/>
      <c r="I6" s="26"/>
      <c r="J6" s="26"/>
      <c r="K6" s="26">
        <v>45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45371</v>
      </c>
      <c r="B7" s="1"/>
      <c r="C7" s="1"/>
      <c r="D7" s="27"/>
      <c r="E7" s="2" t="s">
        <v>173</v>
      </c>
      <c r="F7" s="25">
        <f t="shared" si="0"/>
        <v>200</v>
      </c>
      <c r="G7" s="26"/>
      <c r="H7" s="26"/>
      <c r="I7" s="26"/>
      <c r="J7" s="26">
        <v>200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45371</v>
      </c>
      <c r="B8" s="1"/>
      <c r="C8" s="1"/>
      <c r="D8" s="27"/>
      <c r="E8" s="2" t="s">
        <v>174</v>
      </c>
      <c r="F8" s="25">
        <f t="shared" si="0"/>
        <v>185</v>
      </c>
      <c r="G8" s="26"/>
      <c r="H8" s="26"/>
      <c r="I8" s="26"/>
      <c r="J8" s="26">
        <v>185</v>
      </c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45371</v>
      </c>
      <c r="B9" s="1"/>
      <c r="C9" s="1"/>
      <c r="D9" s="27"/>
      <c r="E9" s="2" t="s">
        <v>148</v>
      </c>
      <c r="F9" s="25">
        <f t="shared" si="0"/>
        <v>300</v>
      </c>
      <c r="G9" s="26"/>
      <c r="H9" s="26"/>
      <c r="I9" s="26"/>
      <c r="J9" s="26">
        <v>300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45371</v>
      </c>
      <c r="B10" s="1"/>
      <c r="C10" s="1"/>
      <c r="D10" s="27"/>
      <c r="E10" s="2" t="s">
        <v>175</v>
      </c>
      <c r="F10" s="25">
        <f t="shared" si="0"/>
        <v>200</v>
      </c>
      <c r="G10" s="26"/>
      <c r="H10" s="26"/>
      <c r="I10" s="26"/>
      <c r="J10" s="26">
        <v>200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45371</v>
      </c>
      <c r="B11" s="1"/>
      <c r="C11" s="1"/>
      <c r="D11" s="27"/>
      <c r="E11" s="2" t="s">
        <v>176</v>
      </c>
      <c r="F11" s="25">
        <f t="shared" si="0"/>
        <v>600</v>
      </c>
      <c r="G11" s="26">
        <v>600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45371</v>
      </c>
      <c r="B12" s="1"/>
      <c r="C12" s="1"/>
      <c r="D12" s="27"/>
      <c r="E12" s="2" t="s">
        <v>177</v>
      </c>
      <c r="F12" s="25">
        <f t="shared" si="0"/>
        <v>100</v>
      </c>
      <c r="G12" s="26">
        <v>100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45371</v>
      </c>
      <c r="B13" s="1"/>
      <c r="C13" s="1"/>
      <c r="D13" s="27"/>
      <c r="E13" s="2" t="s">
        <v>188</v>
      </c>
      <c r="F13" s="25">
        <f t="shared" si="0"/>
        <v>2050</v>
      </c>
      <c r="G13" s="26">
        <v>2000</v>
      </c>
      <c r="H13" s="26"/>
      <c r="I13" s="26">
        <v>50</v>
      </c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45371</v>
      </c>
      <c r="B14" s="1"/>
      <c r="C14" s="1"/>
      <c r="D14" s="27"/>
      <c r="E14" s="2" t="s">
        <v>178</v>
      </c>
      <c r="F14" s="25">
        <f t="shared" si="0"/>
        <v>170</v>
      </c>
      <c r="G14" s="26">
        <v>170</v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45371</v>
      </c>
      <c r="B15" s="1"/>
      <c r="C15" s="1"/>
      <c r="D15" s="27"/>
      <c r="E15" s="2" t="s">
        <v>179</v>
      </c>
      <c r="F15" s="25">
        <f t="shared" si="0"/>
        <v>375</v>
      </c>
      <c r="G15" s="26"/>
      <c r="H15" s="26">
        <v>375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45371</v>
      </c>
      <c r="B16" s="1"/>
      <c r="C16" s="1"/>
      <c r="D16" s="27"/>
      <c r="E16" s="2" t="s">
        <v>164</v>
      </c>
      <c r="F16" s="25">
        <f t="shared" si="0"/>
        <v>30</v>
      </c>
      <c r="G16" s="26">
        <v>30</v>
      </c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45371</v>
      </c>
      <c r="B17" s="1"/>
      <c r="C17" s="1"/>
      <c r="D17" s="27"/>
      <c r="E17" s="2" t="s">
        <v>180</v>
      </c>
      <c r="F17" s="25">
        <f t="shared" si="0"/>
        <v>50</v>
      </c>
      <c r="G17" s="26"/>
      <c r="H17" s="26">
        <v>50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45371</v>
      </c>
      <c r="B18" s="1"/>
      <c r="C18" s="1"/>
      <c r="D18" s="27"/>
      <c r="E18" s="2" t="s">
        <v>181</v>
      </c>
      <c r="F18" s="25">
        <f t="shared" si="0"/>
        <v>250</v>
      </c>
      <c r="G18" s="26">
        <v>250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45371</v>
      </c>
      <c r="B19" s="1"/>
      <c r="C19" s="1"/>
      <c r="D19" s="27"/>
      <c r="E19" s="2" t="s">
        <v>182</v>
      </c>
      <c r="F19" s="25">
        <f t="shared" si="0"/>
        <v>4000</v>
      </c>
      <c r="G19" s="26">
        <v>4000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45371</v>
      </c>
      <c r="B20" s="1"/>
      <c r="C20" s="1"/>
      <c r="D20" s="27"/>
      <c r="E20" s="2" t="s">
        <v>183</v>
      </c>
      <c r="F20" s="25">
        <f t="shared" si="0"/>
        <v>1000</v>
      </c>
      <c r="G20" s="26">
        <v>1000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45371</v>
      </c>
      <c r="B21" s="1"/>
      <c r="C21" s="1"/>
      <c r="D21" s="27"/>
      <c r="E21" s="2" t="s">
        <v>184</v>
      </c>
      <c r="F21" s="25">
        <f t="shared" si="0"/>
        <v>1000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>
        <v>1000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28">
        <v>45371</v>
      </c>
      <c r="B22" s="1"/>
      <c r="C22" s="1"/>
      <c r="D22" s="27"/>
      <c r="E22" s="2" t="s">
        <v>125</v>
      </c>
      <c r="F22" s="25">
        <f t="shared" si="0"/>
        <v>615</v>
      </c>
      <c r="G22" s="26"/>
      <c r="H22" s="26">
        <v>615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28">
        <v>45371</v>
      </c>
      <c r="B23" s="1"/>
      <c r="C23" s="1"/>
      <c r="D23" s="27"/>
      <c r="E23" s="2" t="s">
        <v>185</v>
      </c>
      <c r="F23" s="25">
        <f t="shared" si="0"/>
        <v>270</v>
      </c>
      <c r="G23" s="26">
        <v>270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 t="s">
        <v>186</v>
      </c>
      <c r="F24" s="25">
        <f t="shared" si="0"/>
        <v>30</v>
      </c>
      <c r="G24" s="26">
        <v>30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 t="s">
        <v>131</v>
      </c>
      <c r="F25" s="25">
        <f t="shared" si="0"/>
        <v>161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>
        <v>161</v>
      </c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8196</v>
      </c>
      <c r="E50" s="2"/>
      <c r="F50" s="25">
        <f>SUM(F3:F49)</f>
        <v>12245</v>
      </c>
      <c r="G50" s="25">
        <f t="shared" ref="G50:AC50" si="1">SUM(G3:G49)</f>
        <v>8450</v>
      </c>
      <c r="H50" s="25">
        <f t="shared" si="1"/>
        <v>1040</v>
      </c>
      <c r="I50" s="25">
        <f t="shared" si="1"/>
        <v>50</v>
      </c>
      <c r="J50" s="25">
        <f t="shared" si="1"/>
        <v>1385</v>
      </c>
      <c r="K50" s="25">
        <f t="shared" si="1"/>
        <v>159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1000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8196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12245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-4049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4049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G1" workbookViewId="0">
      <pane ySplit="2" topLeftCell="A47" activePane="bottomLeft" state="frozen"/>
      <selection activeCell="E49" sqref="E49"/>
      <selection pane="bottomLeft" activeCell="G25" sqref="G25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45006</v>
      </c>
      <c r="B3" s="1"/>
      <c r="C3" s="1" t="s">
        <v>27</v>
      </c>
      <c r="D3" s="27">
        <v>12548</v>
      </c>
      <c r="E3" s="2" t="s">
        <v>173</v>
      </c>
      <c r="F3" s="25">
        <f>SUM(G3:AC3)</f>
        <v>20</v>
      </c>
      <c r="G3" s="26"/>
      <c r="H3" s="26"/>
      <c r="I3" s="26"/>
      <c r="J3" s="26"/>
      <c r="K3" s="26">
        <v>20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45006</v>
      </c>
      <c r="B4" s="1"/>
      <c r="C4" s="1" t="s">
        <v>28</v>
      </c>
      <c r="D4" s="27">
        <v>42</v>
      </c>
      <c r="E4" s="2" t="s">
        <v>251</v>
      </c>
      <c r="F4" s="25">
        <f t="shared" ref="F4:F49" si="0">SUM(G4:AC4)</f>
        <v>10</v>
      </c>
      <c r="G4" s="26"/>
      <c r="H4" s="26"/>
      <c r="I4" s="26"/>
      <c r="J4" s="26"/>
      <c r="K4" s="26">
        <v>10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45006</v>
      </c>
      <c r="B5" s="1"/>
      <c r="C5" s="1" t="s">
        <v>29</v>
      </c>
      <c r="D5" s="27">
        <v>263</v>
      </c>
      <c r="E5" s="2" t="s">
        <v>189</v>
      </c>
      <c r="F5" s="25">
        <f t="shared" si="0"/>
        <v>10</v>
      </c>
      <c r="G5" s="26"/>
      <c r="H5" s="26"/>
      <c r="I5" s="26"/>
      <c r="J5" s="26"/>
      <c r="K5" s="26">
        <v>10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45006</v>
      </c>
      <c r="B6" s="1"/>
      <c r="C6" s="1" t="s">
        <v>30</v>
      </c>
      <c r="D6" s="27">
        <v>25</v>
      </c>
      <c r="E6" s="2" t="s">
        <v>190</v>
      </c>
      <c r="F6" s="25">
        <f t="shared" si="0"/>
        <v>300</v>
      </c>
      <c r="G6" s="26"/>
      <c r="H6" s="26"/>
      <c r="I6" s="26"/>
      <c r="J6" s="26">
        <v>300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45006</v>
      </c>
      <c r="B7" s="1"/>
      <c r="C7" s="1"/>
      <c r="D7" s="27"/>
      <c r="E7" s="2" t="s">
        <v>191</v>
      </c>
      <c r="F7" s="25">
        <f t="shared" si="0"/>
        <v>200</v>
      </c>
      <c r="G7" s="26"/>
      <c r="H7" s="26"/>
      <c r="I7" s="26"/>
      <c r="J7" s="26">
        <v>200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45006</v>
      </c>
      <c r="B8" s="1"/>
      <c r="C8" s="1"/>
      <c r="D8" s="27"/>
      <c r="E8" s="2" t="s">
        <v>137</v>
      </c>
      <c r="F8" s="25">
        <f t="shared" si="0"/>
        <v>300</v>
      </c>
      <c r="G8" s="26"/>
      <c r="H8" s="26"/>
      <c r="I8" s="26"/>
      <c r="J8" s="26">
        <v>300</v>
      </c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45006</v>
      </c>
      <c r="B9" s="1"/>
      <c r="C9" s="1"/>
      <c r="D9" s="27"/>
      <c r="E9" s="2" t="s">
        <v>192</v>
      </c>
      <c r="F9" s="25">
        <f t="shared" si="0"/>
        <v>2000</v>
      </c>
      <c r="G9" s="26"/>
      <c r="H9" s="26">
        <v>2000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45006</v>
      </c>
      <c r="B10" s="1"/>
      <c r="C10" s="1"/>
      <c r="D10" s="27"/>
      <c r="E10" s="2" t="s">
        <v>193</v>
      </c>
      <c r="F10" s="25">
        <f t="shared" si="0"/>
        <v>2000</v>
      </c>
      <c r="G10" s="26"/>
      <c r="H10" s="26">
        <v>2000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45006</v>
      </c>
      <c r="B11" s="1"/>
      <c r="C11" s="1"/>
      <c r="D11" s="27"/>
      <c r="E11" s="2" t="s">
        <v>194</v>
      </c>
      <c r="F11" s="25">
        <f t="shared" si="0"/>
        <v>3500</v>
      </c>
      <c r="G11" s="26">
        <v>3500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45006</v>
      </c>
      <c r="B12" s="1"/>
      <c r="C12" s="1"/>
      <c r="D12" s="27"/>
      <c r="E12" s="2" t="s">
        <v>195</v>
      </c>
      <c r="F12" s="25">
        <f t="shared" si="0"/>
        <v>1250</v>
      </c>
      <c r="G12" s="26"/>
      <c r="H12" s="26">
        <v>1250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45006</v>
      </c>
      <c r="B13" s="1"/>
      <c r="C13" s="1"/>
      <c r="D13" s="27"/>
      <c r="E13" s="2" t="s">
        <v>196</v>
      </c>
      <c r="F13" s="25">
        <f t="shared" si="0"/>
        <v>7000</v>
      </c>
      <c r="G13" s="26"/>
      <c r="H13" s="26">
        <v>7000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45006</v>
      </c>
      <c r="B14" s="1"/>
      <c r="C14" s="1"/>
      <c r="D14" s="27"/>
      <c r="E14" s="2" t="s">
        <v>197</v>
      </c>
      <c r="F14" s="25">
        <f t="shared" si="0"/>
        <v>800</v>
      </c>
      <c r="G14" s="26">
        <v>800</v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45006</v>
      </c>
      <c r="B15" s="1"/>
      <c r="C15" s="1"/>
      <c r="D15" s="27"/>
      <c r="E15" s="2" t="s">
        <v>164</v>
      </c>
      <c r="F15" s="25">
        <f t="shared" si="0"/>
        <v>60</v>
      </c>
      <c r="G15" s="26">
        <v>60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45006</v>
      </c>
      <c r="B16" s="1"/>
      <c r="C16" s="1"/>
      <c r="D16" s="27"/>
      <c r="E16" s="2" t="s">
        <v>198</v>
      </c>
      <c r="F16" s="25">
        <f t="shared" si="0"/>
        <v>645</v>
      </c>
      <c r="G16" s="26"/>
      <c r="H16" s="26">
        <v>645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45006</v>
      </c>
      <c r="B17" s="1"/>
      <c r="C17" s="1"/>
      <c r="D17" s="27"/>
      <c r="E17" s="2" t="s">
        <v>126</v>
      </c>
      <c r="F17" s="25">
        <f t="shared" si="0"/>
        <v>320</v>
      </c>
      <c r="G17" s="26">
        <v>320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45006</v>
      </c>
      <c r="B18" s="1"/>
      <c r="C18" s="1"/>
      <c r="D18" s="27"/>
      <c r="E18" s="2" t="s">
        <v>185</v>
      </c>
      <c r="F18" s="25">
        <f t="shared" si="0"/>
        <v>270</v>
      </c>
      <c r="G18" s="26">
        <v>270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45006</v>
      </c>
      <c r="B19" s="1"/>
      <c r="C19" s="1"/>
      <c r="D19" s="27"/>
      <c r="E19" s="2" t="s">
        <v>90</v>
      </c>
      <c r="F19" s="25">
        <f t="shared" si="0"/>
        <v>150</v>
      </c>
      <c r="G19" s="26">
        <v>150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45006</v>
      </c>
      <c r="B20" s="1"/>
      <c r="C20" s="1"/>
      <c r="D20" s="27"/>
      <c r="E20" s="2" t="s">
        <v>199</v>
      </c>
      <c r="F20" s="25">
        <f t="shared" si="0"/>
        <v>30</v>
      </c>
      <c r="G20" s="26">
        <v>30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45006</v>
      </c>
      <c r="B21" s="1"/>
      <c r="C21" s="1"/>
      <c r="D21" s="27"/>
      <c r="E21" s="2" t="s">
        <v>200</v>
      </c>
      <c r="F21" s="25">
        <f t="shared" si="0"/>
        <v>30</v>
      </c>
      <c r="G21" s="26">
        <v>30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78</v>
      </c>
      <c r="F22" s="25">
        <f t="shared" si="0"/>
        <v>298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>
        <v>298</v>
      </c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 t="s">
        <v>78</v>
      </c>
      <c r="F23" s="25">
        <f t="shared" si="0"/>
        <v>25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>
        <v>25</v>
      </c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12218</v>
      </c>
      <c r="E50" s="2"/>
      <c r="F50" s="25">
        <f>SUM(F3:F49)</f>
        <v>19218</v>
      </c>
      <c r="G50" s="25">
        <f t="shared" ref="G50:AC50" si="1">SUM(G3:G49)</f>
        <v>5160</v>
      </c>
      <c r="H50" s="25">
        <f t="shared" si="1"/>
        <v>12895</v>
      </c>
      <c r="I50" s="25">
        <f t="shared" si="1"/>
        <v>0</v>
      </c>
      <c r="J50" s="25">
        <f t="shared" si="1"/>
        <v>800</v>
      </c>
      <c r="K50" s="25">
        <f t="shared" si="1"/>
        <v>40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12218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19218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-7000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7000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E1" workbookViewId="0">
      <pane ySplit="2" topLeftCell="A3" activePane="bottomLeft" state="frozen"/>
      <selection activeCell="E49" sqref="E49"/>
      <selection pane="bottomLeft" activeCell="E3" sqref="E3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4.5703125" bestFit="1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45373</v>
      </c>
      <c r="B3" s="1"/>
      <c r="C3" s="1" t="s">
        <v>27</v>
      </c>
      <c r="D3" s="27">
        <v>19920</v>
      </c>
      <c r="E3" s="2" t="s">
        <v>201</v>
      </c>
      <c r="F3" s="25">
        <f>SUM(G3:AC3)</f>
        <v>32</v>
      </c>
      <c r="G3" s="26"/>
      <c r="H3" s="26"/>
      <c r="I3" s="26"/>
      <c r="J3" s="26"/>
      <c r="K3" s="26">
        <v>32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45373</v>
      </c>
      <c r="B4" s="1"/>
      <c r="C4" s="1" t="s">
        <v>28</v>
      </c>
      <c r="D4" s="27">
        <v>85</v>
      </c>
      <c r="E4" s="2" t="s">
        <v>202</v>
      </c>
      <c r="F4" s="25">
        <f t="shared" ref="F4:F49" si="0">SUM(G4:AC4)</f>
        <v>32</v>
      </c>
      <c r="G4" s="26"/>
      <c r="H4" s="26"/>
      <c r="I4" s="26"/>
      <c r="J4" s="26"/>
      <c r="K4" s="26">
        <v>32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45373</v>
      </c>
      <c r="B5" s="1"/>
      <c r="C5" s="1" t="s">
        <v>29</v>
      </c>
      <c r="D5" s="27">
        <v>3765</v>
      </c>
      <c r="E5" s="2" t="s">
        <v>203</v>
      </c>
      <c r="F5" s="25">
        <f t="shared" si="0"/>
        <v>25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>
        <v>25</v>
      </c>
      <c r="Z5" s="26"/>
      <c r="AA5" s="26"/>
      <c r="AB5" s="26"/>
      <c r="AC5" s="26"/>
    </row>
    <row r="6" spans="1:29" ht="27" customHeight="1" x14ac:dyDescent="0.25">
      <c r="A6" s="28">
        <v>45373</v>
      </c>
      <c r="B6" s="1"/>
      <c r="C6" s="1" t="s">
        <v>30</v>
      </c>
      <c r="D6" s="27">
        <v>20</v>
      </c>
      <c r="E6" s="2" t="s">
        <v>34</v>
      </c>
      <c r="F6" s="25">
        <f t="shared" si="0"/>
        <v>20</v>
      </c>
      <c r="G6" s="26"/>
      <c r="H6" s="26"/>
      <c r="I6" s="26"/>
      <c r="J6" s="26"/>
      <c r="K6" s="26">
        <v>20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45373</v>
      </c>
      <c r="B7" s="1"/>
      <c r="C7" s="1"/>
      <c r="D7" s="27"/>
      <c r="E7" s="2" t="s">
        <v>204</v>
      </c>
      <c r="F7" s="25">
        <f t="shared" si="0"/>
        <v>1000</v>
      </c>
      <c r="G7" s="26"/>
      <c r="H7" s="26"/>
      <c r="I7" s="26"/>
      <c r="J7" s="26">
        <v>1000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45373</v>
      </c>
      <c r="B8" s="1"/>
      <c r="C8" s="1"/>
      <c r="D8" s="27"/>
      <c r="E8" s="2" t="s">
        <v>148</v>
      </c>
      <c r="F8" s="25">
        <f t="shared" si="0"/>
        <v>500</v>
      </c>
      <c r="G8" s="26"/>
      <c r="H8" s="26"/>
      <c r="I8" s="26"/>
      <c r="J8" s="26">
        <v>500</v>
      </c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45373</v>
      </c>
      <c r="B9" s="1"/>
      <c r="C9" s="1"/>
      <c r="D9" s="27"/>
      <c r="E9" s="2" t="s">
        <v>205</v>
      </c>
      <c r="F9" s="25">
        <f t="shared" si="0"/>
        <v>200</v>
      </c>
      <c r="G9" s="26"/>
      <c r="H9" s="26"/>
      <c r="I9" s="26"/>
      <c r="J9" s="26">
        <v>200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45373</v>
      </c>
      <c r="B10" s="1"/>
      <c r="C10" s="1"/>
      <c r="D10" s="27"/>
      <c r="E10" s="2" t="s">
        <v>206</v>
      </c>
      <c r="F10" s="25">
        <f t="shared" si="0"/>
        <v>3160</v>
      </c>
      <c r="G10" s="26"/>
      <c r="H10" s="26">
        <v>3160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45373</v>
      </c>
      <c r="B11" s="1"/>
      <c r="C11" s="1"/>
      <c r="D11" s="27"/>
      <c r="E11" s="2" t="s">
        <v>207</v>
      </c>
      <c r="F11" s="25">
        <f t="shared" si="0"/>
        <v>1000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>
        <v>1000</v>
      </c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45373</v>
      </c>
      <c r="B12" s="1"/>
      <c r="C12" s="1"/>
      <c r="D12" s="27"/>
      <c r="E12" s="2" t="s">
        <v>209</v>
      </c>
      <c r="F12" s="25">
        <f t="shared" si="0"/>
        <v>5000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>
        <v>5000</v>
      </c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45373</v>
      </c>
      <c r="B13" s="1"/>
      <c r="C13" s="1"/>
      <c r="D13" s="27"/>
      <c r="E13" s="2" t="s">
        <v>213</v>
      </c>
      <c r="F13" s="25">
        <f t="shared" si="0"/>
        <v>5000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>
        <v>5000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45373</v>
      </c>
      <c r="B14" s="1"/>
      <c r="C14" s="1"/>
      <c r="D14" s="27"/>
      <c r="E14" s="2" t="s">
        <v>142</v>
      </c>
      <c r="F14" s="25">
        <f t="shared" si="0"/>
        <v>900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>
        <v>900</v>
      </c>
      <c r="Y14" s="26"/>
      <c r="Z14" s="26"/>
      <c r="AA14" s="26"/>
      <c r="AB14" s="26"/>
      <c r="AC14" s="26"/>
    </row>
    <row r="15" spans="1:29" ht="27" customHeight="1" x14ac:dyDescent="0.25">
      <c r="A15" s="28">
        <v>45373</v>
      </c>
      <c r="B15" s="1"/>
      <c r="C15" s="1"/>
      <c r="D15" s="27"/>
      <c r="E15" s="2" t="s">
        <v>214</v>
      </c>
      <c r="F15" s="25">
        <f t="shared" si="0"/>
        <v>1020</v>
      </c>
      <c r="G15" s="26"/>
      <c r="H15" s="26">
        <v>1020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45373</v>
      </c>
      <c r="B16" s="1"/>
      <c r="C16" s="1"/>
      <c r="D16" s="27"/>
      <c r="E16" s="2" t="s">
        <v>215</v>
      </c>
      <c r="F16" s="25">
        <f t="shared" si="0"/>
        <v>1700</v>
      </c>
      <c r="G16" s="26"/>
      <c r="H16" s="26">
        <v>1700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45373</v>
      </c>
      <c r="B17" s="1"/>
      <c r="C17" s="1"/>
      <c r="D17" s="27"/>
      <c r="E17" s="2" t="s">
        <v>164</v>
      </c>
      <c r="F17" s="25">
        <f t="shared" si="0"/>
        <v>300</v>
      </c>
      <c r="G17" s="26">
        <v>300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45373</v>
      </c>
      <c r="B18" s="1"/>
      <c r="C18" s="1"/>
      <c r="D18" s="27"/>
      <c r="E18" s="2" t="s">
        <v>216</v>
      </c>
      <c r="F18" s="25">
        <f t="shared" si="0"/>
        <v>75</v>
      </c>
      <c r="G18" s="26"/>
      <c r="H18" s="26">
        <v>75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45373</v>
      </c>
      <c r="B19" s="1"/>
      <c r="C19" s="1"/>
      <c r="D19" s="27"/>
      <c r="E19" s="2" t="s">
        <v>217</v>
      </c>
      <c r="F19" s="25">
        <f t="shared" si="0"/>
        <v>137</v>
      </c>
      <c r="G19" s="26"/>
      <c r="H19" s="26">
        <v>137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45373</v>
      </c>
      <c r="B20" s="1"/>
      <c r="C20" s="1"/>
      <c r="D20" s="27"/>
      <c r="E20" s="2" t="s">
        <v>218</v>
      </c>
      <c r="F20" s="25">
        <f t="shared" si="0"/>
        <v>170</v>
      </c>
      <c r="G20" s="26"/>
      <c r="H20" s="26">
        <v>170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45373</v>
      </c>
      <c r="B21" s="1"/>
      <c r="C21" s="1"/>
      <c r="D21" s="27"/>
      <c r="E21" s="2" t="s">
        <v>219</v>
      </c>
      <c r="F21" s="25">
        <f t="shared" si="0"/>
        <v>135</v>
      </c>
      <c r="G21" s="26"/>
      <c r="H21" s="26">
        <v>135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220</v>
      </c>
      <c r="F22" s="25">
        <f t="shared" si="0"/>
        <v>130</v>
      </c>
      <c r="G22" s="26"/>
      <c r="H22" s="26">
        <v>130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 t="s">
        <v>63</v>
      </c>
      <c r="F23" s="25">
        <f t="shared" si="0"/>
        <v>680</v>
      </c>
      <c r="G23" s="26"/>
      <c r="H23" s="26">
        <v>680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 t="s">
        <v>131</v>
      </c>
      <c r="F24" s="25">
        <f t="shared" si="0"/>
        <v>4421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>
        <v>4421</v>
      </c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 t="s">
        <v>131</v>
      </c>
      <c r="F25" s="25">
        <f t="shared" si="0"/>
        <v>273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>
        <v>273</v>
      </c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 t="s">
        <v>221</v>
      </c>
      <c r="F26" s="25">
        <f t="shared" si="0"/>
        <v>750</v>
      </c>
      <c r="G26" s="26"/>
      <c r="H26" s="26">
        <v>750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16050</v>
      </c>
      <c r="E50" s="2"/>
      <c r="F50" s="25">
        <f>SUM(F3:F49)</f>
        <v>26660</v>
      </c>
      <c r="G50" s="25">
        <f t="shared" ref="G50:AC50" si="1">SUM(G3:G49)</f>
        <v>300</v>
      </c>
      <c r="H50" s="25">
        <f t="shared" si="1"/>
        <v>7957</v>
      </c>
      <c r="I50" s="25">
        <f t="shared" si="1"/>
        <v>0</v>
      </c>
      <c r="J50" s="25">
        <f t="shared" si="1"/>
        <v>1700</v>
      </c>
      <c r="K50" s="25">
        <f t="shared" si="1"/>
        <v>84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11000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>
      <c r="E52" s="54"/>
    </row>
    <row r="53" spans="1:29" ht="19.5" thickTop="1" x14ac:dyDescent="0.25">
      <c r="B53" s="7" t="s">
        <v>44</v>
      </c>
      <c r="C53" s="8">
        <f>D50</f>
        <v>16050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26660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-10610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10610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F37" workbookViewId="0">
      <selection activeCell="G23" sqref="G23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45374</v>
      </c>
      <c r="B3" s="1"/>
      <c r="C3" s="1" t="s">
        <v>27</v>
      </c>
      <c r="D3" s="27">
        <v>9480</v>
      </c>
      <c r="E3" s="2" t="s">
        <v>148</v>
      </c>
      <c r="F3" s="25">
        <f>SUM(G3:AC3)</f>
        <v>25</v>
      </c>
      <c r="G3" s="26"/>
      <c r="H3" s="26"/>
      <c r="I3" s="26"/>
      <c r="J3" s="26"/>
      <c r="K3" s="26">
        <v>25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45374</v>
      </c>
      <c r="B4" s="1"/>
      <c r="C4" s="1" t="s">
        <v>28</v>
      </c>
      <c r="D4" s="27">
        <v>154</v>
      </c>
      <c r="E4" s="2" t="s">
        <v>103</v>
      </c>
      <c r="F4" s="25">
        <f t="shared" ref="F4:F49" si="0">SUM(G4:AC4)</f>
        <v>20</v>
      </c>
      <c r="G4" s="26"/>
      <c r="H4" s="26"/>
      <c r="I4" s="26"/>
      <c r="J4" s="26"/>
      <c r="K4" s="26">
        <v>20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45374</v>
      </c>
      <c r="B5" s="1"/>
      <c r="C5" s="1" t="s">
        <v>29</v>
      </c>
      <c r="D5" s="27">
        <v>0</v>
      </c>
      <c r="E5" s="2" t="s">
        <v>191</v>
      </c>
      <c r="F5" s="25">
        <f t="shared" si="0"/>
        <v>10</v>
      </c>
      <c r="G5" s="26"/>
      <c r="H5" s="26"/>
      <c r="I5" s="26"/>
      <c r="J5" s="26"/>
      <c r="K5" s="26">
        <v>10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45374</v>
      </c>
      <c r="B6" s="1"/>
      <c r="C6" s="1" t="s">
        <v>30</v>
      </c>
      <c r="D6" s="27">
        <v>62</v>
      </c>
      <c r="E6" s="2" t="s">
        <v>222</v>
      </c>
      <c r="F6" s="25">
        <f t="shared" si="0"/>
        <v>50</v>
      </c>
      <c r="G6" s="26"/>
      <c r="H6" s="26"/>
      <c r="I6" s="26"/>
      <c r="J6" s="26"/>
      <c r="K6" s="26"/>
      <c r="L6" s="26">
        <v>50</v>
      </c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45374</v>
      </c>
      <c r="B7" s="1"/>
      <c r="C7" s="1"/>
      <c r="D7" s="27"/>
      <c r="E7" s="2" t="s">
        <v>96</v>
      </c>
      <c r="F7" s="25">
        <f t="shared" si="0"/>
        <v>3000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>
        <v>3000</v>
      </c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45374</v>
      </c>
      <c r="B8" s="1"/>
      <c r="C8" s="1"/>
      <c r="D8" s="27"/>
      <c r="E8" s="2" t="s">
        <v>211</v>
      </c>
      <c r="F8" s="25">
        <f t="shared" si="0"/>
        <v>500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>
        <v>500</v>
      </c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45374</v>
      </c>
      <c r="B9" s="1"/>
      <c r="C9" s="1"/>
      <c r="D9" s="27"/>
      <c r="E9" s="2" t="s">
        <v>223</v>
      </c>
      <c r="F9" s="25">
        <f t="shared" si="0"/>
        <v>3000</v>
      </c>
      <c r="G9" s="26">
        <v>3000</v>
      </c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45374</v>
      </c>
      <c r="B10" s="1"/>
      <c r="C10" s="1"/>
      <c r="D10" s="27"/>
      <c r="E10" s="2" t="s">
        <v>224</v>
      </c>
      <c r="F10" s="25">
        <f t="shared" si="0"/>
        <v>1175</v>
      </c>
      <c r="G10" s="26"/>
      <c r="H10" s="26">
        <v>1175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45374</v>
      </c>
      <c r="B11" s="1"/>
      <c r="C11" s="1"/>
      <c r="D11" s="27"/>
      <c r="E11" s="2" t="s">
        <v>225</v>
      </c>
      <c r="F11" s="25">
        <f t="shared" si="0"/>
        <v>1042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>
        <v>1000</v>
      </c>
      <c r="S11" s="26">
        <v>42</v>
      </c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45374</v>
      </c>
      <c r="B12" s="1"/>
      <c r="C12" s="1"/>
      <c r="D12" s="27"/>
      <c r="E12" s="2" t="s">
        <v>215</v>
      </c>
      <c r="F12" s="25">
        <f t="shared" si="0"/>
        <v>1700</v>
      </c>
      <c r="G12" s="26"/>
      <c r="H12" s="26">
        <v>1700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45374</v>
      </c>
      <c r="B13" s="1"/>
      <c r="C13" s="1"/>
      <c r="D13" s="27"/>
      <c r="E13" s="2" t="s">
        <v>226</v>
      </c>
      <c r="F13" s="25">
        <f t="shared" si="0"/>
        <v>47</v>
      </c>
      <c r="G13" s="26"/>
      <c r="H13" s="26">
        <v>47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45374</v>
      </c>
      <c r="B14" s="1"/>
      <c r="C14" s="1"/>
      <c r="D14" s="27"/>
      <c r="E14" s="2" t="s">
        <v>227</v>
      </c>
      <c r="F14" s="25">
        <f t="shared" si="0"/>
        <v>75</v>
      </c>
      <c r="G14" s="26">
        <v>75</v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45374</v>
      </c>
      <c r="B15" s="1"/>
      <c r="C15" s="1"/>
      <c r="D15" s="27"/>
      <c r="E15" s="2" t="s">
        <v>228</v>
      </c>
      <c r="F15" s="25">
        <f t="shared" si="0"/>
        <v>80</v>
      </c>
      <c r="G15" s="26">
        <v>80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45374</v>
      </c>
      <c r="B16" s="1"/>
      <c r="C16" s="1"/>
      <c r="D16" s="27"/>
      <c r="E16" s="2" t="s">
        <v>200</v>
      </c>
      <c r="F16" s="25">
        <f t="shared" si="0"/>
        <v>25</v>
      </c>
      <c r="G16" s="26">
        <v>25</v>
      </c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45374</v>
      </c>
      <c r="B17" s="1"/>
      <c r="C17" s="1"/>
      <c r="D17" s="27"/>
      <c r="E17" s="2" t="s">
        <v>229</v>
      </c>
      <c r="F17" s="25">
        <f t="shared" si="0"/>
        <v>160</v>
      </c>
      <c r="G17" s="26"/>
      <c r="H17" s="26">
        <v>160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45374</v>
      </c>
      <c r="B18" s="1"/>
      <c r="C18" s="1"/>
      <c r="D18" s="27"/>
      <c r="E18" s="2" t="s">
        <v>230</v>
      </c>
      <c r="F18" s="25">
        <f t="shared" si="0"/>
        <v>75</v>
      </c>
      <c r="G18" s="26">
        <v>75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45374</v>
      </c>
      <c r="B19" s="1"/>
      <c r="C19" s="1"/>
      <c r="D19" s="27"/>
      <c r="E19" s="2" t="s">
        <v>231</v>
      </c>
      <c r="F19" s="25">
        <f t="shared" si="0"/>
        <v>140</v>
      </c>
      <c r="G19" s="26">
        <v>140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45374</v>
      </c>
      <c r="B20" s="1"/>
      <c r="C20" s="1"/>
      <c r="D20" s="27"/>
      <c r="E20" s="2" t="s">
        <v>232</v>
      </c>
      <c r="F20" s="25">
        <f t="shared" si="0"/>
        <v>100</v>
      </c>
      <c r="G20" s="26">
        <v>100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45374</v>
      </c>
      <c r="B21" s="1"/>
      <c r="C21" s="1"/>
      <c r="D21" s="27"/>
      <c r="E21" s="2" t="s">
        <v>233</v>
      </c>
      <c r="F21" s="25">
        <f t="shared" si="0"/>
        <v>325</v>
      </c>
      <c r="G21" s="26"/>
      <c r="H21" s="26">
        <v>325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234</v>
      </c>
      <c r="F22" s="25">
        <f t="shared" si="0"/>
        <v>75</v>
      </c>
      <c r="G22" s="26">
        <f>5*15</f>
        <v>75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9264</v>
      </c>
      <c r="E50" s="2"/>
      <c r="F50" s="25">
        <f>SUM(F3:F49)</f>
        <v>11624</v>
      </c>
      <c r="G50" s="25">
        <f t="shared" ref="G50:AC50" si="1">SUM(G3:G49)</f>
        <v>3570</v>
      </c>
      <c r="H50" s="25">
        <f t="shared" si="1"/>
        <v>3407</v>
      </c>
      <c r="I50" s="25">
        <f t="shared" si="1"/>
        <v>0</v>
      </c>
      <c r="J50" s="25">
        <f t="shared" si="1"/>
        <v>0</v>
      </c>
      <c r="K50" s="25">
        <f t="shared" si="1"/>
        <v>55</v>
      </c>
      <c r="L50" s="25">
        <f t="shared" si="1"/>
        <v>50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3500</v>
      </c>
      <c r="R50" s="25">
        <f t="shared" si="1"/>
        <v>1000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>
      <c r="E52" s="54"/>
    </row>
    <row r="53" spans="1:29" ht="19.5" thickTop="1" x14ac:dyDescent="0.25">
      <c r="B53" s="7" t="s">
        <v>44</v>
      </c>
      <c r="C53" s="8">
        <f>D50</f>
        <v>9264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11624</v>
      </c>
      <c r="E54" s="54"/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-2360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2360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B37" workbookViewId="0">
      <selection activeCell="J16" sqref="J16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45375</v>
      </c>
      <c r="B3" s="1"/>
      <c r="C3" s="1" t="s">
        <v>27</v>
      </c>
      <c r="D3" s="27">
        <v>10178</v>
      </c>
      <c r="E3" s="2" t="s">
        <v>137</v>
      </c>
      <c r="F3" s="25">
        <f>SUM(G3:AC3)</f>
        <v>300</v>
      </c>
      <c r="G3" s="26"/>
      <c r="H3" s="26"/>
      <c r="I3" s="26"/>
      <c r="J3" s="26">
        <v>300</v>
      </c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>
        <v>45375</v>
      </c>
      <c r="B4" s="1"/>
      <c r="C4" s="1" t="s">
        <v>28</v>
      </c>
      <c r="D4" s="27">
        <v>24</v>
      </c>
      <c r="E4" s="2" t="s">
        <v>76</v>
      </c>
      <c r="F4" s="25">
        <f t="shared" ref="F4:F49" si="0">SUM(G4:AC4)</f>
        <v>611</v>
      </c>
      <c r="G4" s="26"/>
      <c r="H4" s="26"/>
      <c r="I4" s="26"/>
      <c r="J4" s="26">
        <v>300</v>
      </c>
      <c r="K4" s="26">
        <v>311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45375</v>
      </c>
      <c r="B5" s="1"/>
      <c r="C5" s="1" t="s">
        <v>29</v>
      </c>
      <c r="D5" s="27">
        <v>45</v>
      </c>
      <c r="E5" s="2" t="s">
        <v>205</v>
      </c>
      <c r="F5" s="25">
        <f t="shared" si="0"/>
        <v>200</v>
      </c>
      <c r="G5" s="26"/>
      <c r="H5" s="26"/>
      <c r="I5" s="26"/>
      <c r="J5" s="26">
        <v>200</v>
      </c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45375</v>
      </c>
      <c r="B6" s="1"/>
      <c r="C6" s="1" t="s">
        <v>30</v>
      </c>
      <c r="D6" s="27">
        <v>0</v>
      </c>
      <c r="E6" s="2" t="s">
        <v>202</v>
      </c>
      <c r="F6" s="25">
        <f t="shared" si="0"/>
        <v>150</v>
      </c>
      <c r="G6" s="26"/>
      <c r="H6" s="26"/>
      <c r="I6" s="26"/>
      <c r="J6" s="26">
        <v>100</v>
      </c>
      <c r="K6" s="26">
        <v>50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45375</v>
      </c>
      <c r="B7" s="1"/>
      <c r="C7" s="1"/>
      <c r="D7" s="27"/>
      <c r="E7" s="2" t="s">
        <v>203</v>
      </c>
      <c r="F7" s="25">
        <f t="shared" si="0"/>
        <v>1050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>
        <v>1050</v>
      </c>
      <c r="Z7" s="26"/>
      <c r="AA7" s="26"/>
      <c r="AB7" s="26"/>
      <c r="AC7" s="26"/>
    </row>
    <row r="8" spans="1:29" ht="27" customHeight="1" x14ac:dyDescent="0.25">
      <c r="A8" s="28">
        <v>45375</v>
      </c>
      <c r="B8" s="1"/>
      <c r="C8" s="1"/>
      <c r="D8" s="27"/>
      <c r="E8" s="2" t="s">
        <v>173</v>
      </c>
      <c r="F8" s="25">
        <f t="shared" si="0"/>
        <v>87</v>
      </c>
      <c r="G8" s="26"/>
      <c r="H8" s="26"/>
      <c r="I8" s="26"/>
      <c r="J8" s="26"/>
      <c r="K8" s="26">
        <v>87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45375</v>
      </c>
      <c r="B9" s="1"/>
      <c r="C9" s="1"/>
      <c r="D9" s="27"/>
      <c r="E9" s="2" t="s">
        <v>103</v>
      </c>
      <c r="F9" s="25">
        <f t="shared" si="0"/>
        <v>10</v>
      </c>
      <c r="G9" s="26"/>
      <c r="H9" s="26"/>
      <c r="I9" s="26"/>
      <c r="J9" s="26"/>
      <c r="K9" s="26">
        <v>10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45375</v>
      </c>
      <c r="B10" s="1"/>
      <c r="C10" s="1"/>
      <c r="D10" s="27"/>
      <c r="E10" s="2" t="s">
        <v>236</v>
      </c>
      <c r="F10" s="25">
        <f t="shared" si="0"/>
        <v>75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>
        <v>75</v>
      </c>
      <c r="Z10" s="26"/>
      <c r="AA10" s="26"/>
      <c r="AB10" s="26"/>
      <c r="AC10" s="26"/>
    </row>
    <row r="11" spans="1:29" ht="27" customHeight="1" x14ac:dyDescent="0.25">
      <c r="A11" s="28">
        <v>45375</v>
      </c>
      <c r="B11" s="1"/>
      <c r="C11" s="1"/>
      <c r="D11" s="27"/>
      <c r="E11" s="2" t="s">
        <v>191</v>
      </c>
      <c r="F11" s="25">
        <f t="shared" si="0"/>
        <v>10</v>
      </c>
      <c r="G11" s="26"/>
      <c r="H11" s="26"/>
      <c r="I11" s="26"/>
      <c r="J11" s="26"/>
      <c r="K11" s="26">
        <v>10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45375</v>
      </c>
      <c r="B12" s="1"/>
      <c r="C12" s="1"/>
      <c r="D12" s="27"/>
      <c r="E12" s="2" t="s">
        <v>184</v>
      </c>
      <c r="F12" s="25">
        <f t="shared" si="0"/>
        <v>3500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>
        <v>3500</v>
      </c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45375</v>
      </c>
      <c r="B13" s="1"/>
      <c r="C13" s="1"/>
      <c r="D13" s="27"/>
      <c r="E13" s="2" t="s">
        <v>237</v>
      </c>
      <c r="F13" s="25">
        <f t="shared" si="0"/>
        <v>1750</v>
      </c>
      <c r="G13" s="26"/>
      <c r="H13" s="26">
        <v>1750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45375</v>
      </c>
      <c r="B14" s="1"/>
      <c r="C14" s="1"/>
      <c r="D14" s="27"/>
      <c r="E14" s="2" t="s">
        <v>238</v>
      </c>
      <c r="F14" s="25">
        <f t="shared" si="0"/>
        <v>2000</v>
      </c>
      <c r="G14" s="26"/>
      <c r="H14" s="26">
        <v>2000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45375</v>
      </c>
      <c r="B15" s="1"/>
      <c r="C15" s="1"/>
      <c r="D15" s="27"/>
      <c r="E15" s="2" t="s">
        <v>239</v>
      </c>
      <c r="F15" s="25">
        <f t="shared" si="0"/>
        <v>820</v>
      </c>
      <c r="G15" s="26"/>
      <c r="H15" s="26">
        <v>820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45375</v>
      </c>
      <c r="B16" s="1"/>
      <c r="C16" s="1"/>
      <c r="D16" s="27"/>
      <c r="E16" s="2" t="s">
        <v>213</v>
      </c>
      <c r="F16" s="25">
        <f t="shared" si="0"/>
        <v>2000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>
        <v>2000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45375</v>
      </c>
      <c r="B17" s="1"/>
      <c r="C17" s="1"/>
      <c r="D17" s="27"/>
      <c r="E17" s="2" t="s">
        <v>240</v>
      </c>
      <c r="F17" s="25">
        <f t="shared" si="0"/>
        <v>5000</v>
      </c>
      <c r="G17" s="26"/>
      <c r="H17" s="26">
        <v>5000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45375</v>
      </c>
      <c r="B18" s="1"/>
      <c r="C18" s="1"/>
      <c r="D18" s="27"/>
      <c r="E18" s="2" t="s">
        <v>242</v>
      </c>
      <c r="F18" s="25">
        <f t="shared" si="0"/>
        <v>250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>
        <v>250</v>
      </c>
      <c r="AA18" s="26"/>
      <c r="AB18" s="26"/>
      <c r="AC18" s="26"/>
    </row>
    <row r="19" spans="1:29" ht="27" customHeight="1" x14ac:dyDescent="0.25">
      <c r="A19" s="28">
        <v>45375</v>
      </c>
      <c r="B19" s="1"/>
      <c r="C19" s="1"/>
      <c r="D19" s="27"/>
      <c r="E19" s="2" t="s">
        <v>243</v>
      </c>
      <c r="F19" s="25">
        <f t="shared" si="0"/>
        <v>800</v>
      </c>
      <c r="G19" s="26"/>
      <c r="H19" s="26">
        <v>800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45375</v>
      </c>
      <c r="B20" s="1"/>
      <c r="C20" s="1"/>
      <c r="D20" s="27"/>
      <c r="E20" s="2" t="s">
        <v>48</v>
      </c>
      <c r="F20" s="25">
        <f t="shared" si="0"/>
        <v>22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>
        <v>22</v>
      </c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45375</v>
      </c>
      <c r="B21" s="1"/>
      <c r="C21" s="1"/>
      <c r="D21" s="27"/>
      <c r="E21" s="2" t="s">
        <v>48</v>
      </c>
      <c r="F21" s="25">
        <f t="shared" si="0"/>
        <v>84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>
        <v>84</v>
      </c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244</v>
      </c>
      <c r="F22" s="25">
        <f t="shared" si="0"/>
        <v>48</v>
      </c>
      <c r="G22" s="26">
        <v>48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 t="s">
        <v>245</v>
      </c>
      <c r="F23" s="25">
        <f t="shared" si="0"/>
        <v>60</v>
      </c>
      <c r="G23" s="26">
        <v>60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10109</v>
      </c>
      <c r="E50" s="2"/>
      <c r="F50" s="25">
        <f>SUM(F3:F49)</f>
        <v>18827</v>
      </c>
      <c r="G50" s="25">
        <f t="shared" ref="G50:AC50" si="1">SUM(G3:G49)</f>
        <v>108</v>
      </c>
      <c r="H50" s="25">
        <f t="shared" si="1"/>
        <v>10370</v>
      </c>
      <c r="I50" s="25">
        <f t="shared" si="1"/>
        <v>0</v>
      </c>
      <c r="J50" s="25">
        <f t="shared" si="1"/>
        <v>900</v>
      </c>
      <c r="K50" s="25">
        <f t="shared" si="1"/>
        <v>468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5500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>
      <c r="E52" s="54"/>
    </row>
    <row r="53" spans="1:29" ht="19.5" thickTop="1" x14ac:dyDescent="0.25">
      <c r="B53" s="7" t="s">
        <v>44</v>
      </c>
      <c r="C53" s="8">
        <f>D50</f>
        <v>10109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18827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-8718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8718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D1" workbookViewId="0">
      <pane ySplit="2" topLeftCell="A12" activePane="bottomLeft" state="frozen"/>
      <selection activeCell="D1" sqref="D1"/>
      <selection pane="bottomLeft" activeCell="E12" sqref="E12"/>
    </sheetView>
  </sheetViews>
  <sheetFormatPr defaultRowHeight="15" x14ac:dyDescent="0.25"/>
  <cols>
    <col min="1" max="1" width="15.5703125" bestFit="1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 t="s">
        <v>276</v>
      </c>
      <c r="B3" s="1"/>
      <c r="C3" s="1" t="s">
        <v>27</v>
      </c>
      <c r="D3" s="27">
        <v>33218</v>
      </c>
      <c r="E3" s="2" t="s">
        <v>173</v>
      </c>
      <c r="F3" s="25">
        <f>SUM(G3:AC3)</f>
        <v>200</v>
      </c>
      <c r="G3" s="26"/>
      <c r="H3" s="26"/>
      <c r="I3" s="26"/>
      <c r="J3" s="26">
        <v>200</v>
      </c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 t="s">
        <v>276</v>
      </c>
      <c r="B4" s="1"/>
      <c r="C4" s="1" t="s">
        <v>28</v>
      </c>
      <c r="D4" s="27">
        <v>51</v>
      </c>
      <c r="E4" s="2" t="s">
        <v>277</v>
      </c>
      <c r="F4" s="25">
        <f t="shared" ref="F4:F49" si="0">SUM(G4:AC4)</f>
        <v>500</v>
      </c>
      <c r="G4" s="26"/>
      <c r="H4" s="26"/>
      <c r="I4" s="26"/>
      <c r="J4" s="26">
        <v>500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 t="s">
        <v>276</v>
      </c>
      <c r="B5" s="1"/>
      <c r="C5" s="1" t="s">
        <v>29</v>
      </c>
      <c r="D5" s="27">
        <v>584</v>
      </c>
      <c r="E5" s="2" t="s">
        <v>278</v>
      </c>
      <c r="F5" s="25">
        <f t="shared" si="0"/>
        <v>50</v>
      </c>
      <c r="G5" s="26"/>
      <c r="H5" s="26"/>
      <c r="I5" s="26"/>
      <c r="J5" s="26">
        <v>50</v>
      </c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 t="s">
        <v>276</v>
      </c>
      <c r="B6" s="1"/>
      <c r="C6" s="1" t="s">
        <v>30</v>
      </c>
      <c r="D6" s="27">
        <v>20</v>
      </c>
      <c r="E6" s="2" t="s">
        <v>190</v>
      </c>
      <c r="F6" s="25">
        <f t="shared" si="0"/>
        <v>200</v>
      </c>
      <c r="G6" s="26"/>
      <c r="H6" s="26"/>
      <c r="I6" s="26"/>
      <c r="J6" s="26">
        <v>200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 t="s">
        <v>276</v>
      </c>
      <c r="B7" s="1"/>
      <c r="C7" s="1"/>
      <c r="D7" s="27"/>
      <c r="E7" s="2" t="s">
        <v>76</v>
      </c>
      <c r="F7" s="25">
        <f t="shared" si="0"/>
        <v>500</v>
      </c>
      <c r="G7" s="26"/>
      <c r="H7" s="26"/>
      <c r="I7" s="26"/>
      <c r="J7" s="26">
        <v>500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 t="s">
        <v>276</v>
      </c>
      <c r="B8" s="1"/>
      <c r="C8" s="1"/>
      <c r="D8" s="27"/>
      <c r="E8" s="2" t="s">
        <v>137</v>
      </c>
      <c r="F8" s="25">
        <f t="shared" si="0"/>
        <v>425</v>
      </c>
      <c r="G8" s="26"/>
      <c r="H8" s="26"/>
      <c r="I8" s="26"/>
      <c r="J8" s="26">
        <v>400</v>
      </c>
      <c r="K8" s="26">
        <v>25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 t="s">
        <v>276</v>
      </c>
      <c r="B9" s="1"/>
      <c r="C9" s="1"/>
      <c r="D9" s="27"/>
      <c r="E9" s="2" t="s">
        <v>133</v>
      </c>
      <c r="F9" s="25">
        <f t="shared" si="0"/>
        <v>475</v>
      </c>
      <c r="G9" s="26"/>
      <c r="H9" s="26"/>
      <c r="I9" s="26"/>
      <c r="J9" s="26">
        <v>475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 t="s">
        <v>276</v>
      </c>
      <c r="B10" s="1"/>
      <c r="C10" s="1"/>
      <c r="D10" s="27"/>
      <c r="E10" s="2" t="s">
        <v>279</v>
      </c>
      <c r="F10" s="25">
        <f t="shared" si="0"/>
        <v>1740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>
        <f>100+1640</f>
        <v>1740</v>
      </c>
      <c r="Z10" s="26"/>
      <c r="AA10" s="26"/>
      <c r="AB10" s="26"/>
      <c r="AC10" s="26"/>
    </row>
    <row r="11" spans="1:29" ht="27" customHeight="1" x14ac:dyDescent="0.25">
      <c r="A11" s="28" t="s">
        <v>276</v>
      </c>
      <c r="B11" s="1"/>
      <c r="C11" s="1"/>
      <c r="D11" s="27"/>
      <c r="E11" s="2" t="s">
        <v>149</v>
      </c>
      <c r="F11" s="25">
        <f t="shared" si="0"/>
        <v>385</v>
      </c>
      <c r="G11" s="26"/>
      <c r="H11" s="26"/>
      <c r="I11" s="26"/>
      <c r="J11" s="26"/>
      <c r="K11" s="26">
        <v>385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 t="s">
        <v>276</v>
      </c>
      <c r="B12" s="1"/>
      <c r="C12" s="1"/>
      <c r="D12" s="27"/>
      <c r="E12" s="2" t="s">
        <v>201</v>
      </c>
      <c r="F12" s="25">
        <f t="shared" si="0"/>
        <v>275</v>
      </c>
      <c r="G12" s="26"/>
      <c r="H12" s="26"/>
      <c r="I12" s="26"/>
      <c r="J12" s="26"/>
      <c r="K12" s="26">
        <v>275</v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 t="s">
        <v>276</v>
      </c>
      <c r="B13" s="1"/>
      <c r="C13" s="1"/>
      <c r="D13" s="27"/>
      <c r="E13" s="2" t="s">
        <v>280</v>
      </c>
      <c r="F13" s="25">
        <f t="shared" si="0"/>
        <v>71</v>
      </c>
      <c r="G13" s="26"/>
      <c r="H13" s="26"/>
      <c r="I13" s="26"/>
      <c r="J13" s="26"/>
      <c r="K13" s="26">
        <v>71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 t="s">
        <v>276</v>
      </c>
      <c r="B14" s="1"/>
      <c r="C14" s="1"/>
      <c r="D14" s="27"/>
      <c r="E14" s="2" t="s">
        <v>202</v>
      </c>
      <c r="F14" s="25">
        <f t="shared" si="0"/>
        <v>127</v>
      </c>
      <c r="G14" s="26"/>
      <c r="H14" s="26"/>
      <c r="I14" s="26"/>
      <c r="J14" s="26"/>
      <c r="K14" s="26">
        <v>127</v>
      </c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 t="s">
        <v>276</v>
      </c>
      <c r="B15" s="1"/>
      <c r="C15" s="1"/>
      <c r="D15" s="27"/>
      <c r="E15" s="2" t="s">
        <v>281</v>
      </c>
      <c r="F15" s="25">
        <f t="shared" si="0"/>
        <v>12</v>
      </c>
      <c r="G15" s="26"/>
      <c r="H15" s="26"/>
      <c r="I15" s="26"/>
      <c r="J15" s="26"/>
      <c r="K15" s="26">
        <v>12</v>
      </c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 t="s">
        <v>276</v>
      </c>
      <c r="B16" s="1"/>
      <c r="C16" s="1"/>
      <c r="D16" s="27"/>
      <c r="E16" s="2" t="s">
        <v>282</v>
      </c>
      <c r="F16" s="25">
        <f t="shared" si="0"/>
        <v>12</v>
      </c>
      <c r="G16" s="26"/>
      <c r="H16" s="26"/>
      <c r="I16" s="26"/>
      <c r="J16" s="26"/>
      <c r="K16" s="26">
        <v>12</v>
      </c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 t="s">
        <v>276</v>
      </c>
      <c r="B17" s="1"/>
      <c r="C17" s="1"/>
      <c r="D17" s="27"/>
      <c r="E17" s="2" t="s">
        <v>283</v>
      </c>
      <c r="F17" s="25">
        <f t="shared" si="0"/>
        <v>1010</v>
      </c>
      <c r="G17" s="26"/>
      <c r="H17" s="26"/>
      <c r="I17" s="26"/>
      <c r="J17" s="26">
        <v>1000</v>
      </c>
      <c r="K17" s="26">
        <v>10</v>
      </c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 t="s">
        <v>276</v>
      </c>
      <c r="B18" s="1"/>
      <c r="C18" s="1"/>
      <c r="D18" s="27"/>
      <c r="E18" s="2" t="s">
        <v>284</v>
      </c>
      <c r="F18" s="25">
        <f t="shared" si="0"/>
        <v>10</v>
      </c>
      <c r="G18" s="26"/>
      <c r="H18" s="26"/>
      <c r="I18" s="26"/>
      <c r="J18" s="26"/>
      <c r="K18" s="26">
        <v>10</v>
      </c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 t="s">
        <v>276</v>
      </c>
      <c r="B19" s="1"/>
      <c r="C19" s="1"/>
      <c r="D19" s="27"/>
      <c r="E19" s="2" t="s">
        <v>191</v>
      </c>
      <c r="F19" s="25">
        <f t="shared" si="0"/>
        <v>43</v>
      </c>
      <c r="G19" s="26"/>
      <c r="H19" s="26"/>
      <c r="I19" s="26"/>
      <c r="J19" s="26"/>
      <c r="K19" s="26">
        <v>43</v>
      </c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 t="s">
        <v>276</v>
      </c>
      <c r="B20" s="1"/>
      <c r="C20" s="1"/>
      <c r="D20" s="27"/>
      <c r="E20" s="2" t="s">
        <v>209</v>
      </c>
      <c r="F20" s="25">
        <f t="shared" si="0"/>
        <v>8000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>
        <v>8000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 t="s">
        <v>276</v>
      </c>
      <c r="B21" s="1"/>
      <c r="C21" s="1"/>
      <c r="D21" s="27"/>
      <c r="E21" s="2" t="s">
        <v>96</v>
      </c>
      <c r="F21" s="25">
        <f t="shared" si="0"/>
        <v>2000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>
        <v>2000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213</v>
      </c>
      <c r="F22" s="25">
        <f t="shared" si="0"/>
        <v>1500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>
        <v>1500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 t="s">
        <v>184</v>
      </c>
      <c r="F23" s="25">
        <f t="shared" si="0"/>
        <v>5000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>
        <v>5000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 t="s">
        <v>285</v>
      </c>
      <c r="F24" s="25">
        <f t="shared" si="0"/>
        <v>5700</v>
      </c>
      <c r="G24" s="26"/>
      <c r="H24" s="26">
        <v>5700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 t="s">
        <v>286</v>
      </c>
      <c r="F25" s="25">
        <f t="shared" si="0"/>
        <v>1000</v>
      </c>
      <c r="G25" s="26"/>
      <c r="H25" s="26">
        <v>1000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 t="s">
        <v>287</v>
      </c>
      <c r="F26" s="25">
        <f t="shared" si="0"/>
        <v>4479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>
        <v>4250</v>
      </c>
      <c r="S26" s="26">
        <v>229</v>
      </c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 t="s">
        <v>288</v>
      </c>
      <c r="F27" s="25">
        <f t="shared" si="0"/>
        <v>50</v>
      </c>
      <c r="G27" s="26"/>
      <c r="H27" s="26">
        <v>50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 t="s">
        <v>289</v>
      </c>
      <c r="F28" s="25">
        <f t="shared" si="0"/>
        <v>65</v>
      </c>
      <c r="G28" s="26"/>
      <c r="H28" s="26">
        <v>65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 t="s">
        <v>290</v>
      </c>
      <c r="F29" s="25">
        <f t="shared" si="0"/>
        <v>333</v>
      </c>
      <c r="G29" s="26"/>
      <c r="H29" s="26">
        <f>270+63</f>
        <v>333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 t="s">
        <v>291</v>
      </c>
      <c r="F30" s="25">
        <f t="shared" si="0"/>
        <v>100</v>
      </c>
      <c r="G30" s="26">
        <v>100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 t="s">
        <v>216</v>
      </c>
      <c r="F31" s="25">
        <f t="shared" si="0"/>
        <v>40</v>
      </c>
      <c r="G31" s="26"/>
      <c r="H31" s="26">
        <v>40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 t="s">
        <v>177</v>
      </c>
      <c r="F32" s="25">
        <f t="shared" si="0"/>
        <v>120</v>
      </c>
      <c r="G32" s="26"/>
      <c r="H32" s="26">
        <v>120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 t="s">
        <v>292</v>
      </c>
      <c r="F33" s="25">
        <f t="shared" si="0"/>
        <v>25</v>
      </c>
      <c r="G33" s="26">
        <v>25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 t="s">
        <v>293</v>
      </c>
      <c r="F34" s="25">
        <f t="shared" si="0"/>
        <v>30</v>
      </c>
      <c r="G34" s="26">
        <v>30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 t="s">
        <v>219</v>
      </c>
      <c r="F35" s="25">
        <f t="shared" si="0"/>
        <v>500</v>
      </c>
      <c r="G35" s="26"/>
      <c r="H35" s="26">
        <v>500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 t="s">
        <v>294</v>
      </c>
      <c r="F36" s="25">
        <f t="shared" si="0"/>
        <v>100</v>
      </c>
      <c r="G36" s="26">
        <v>100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 t="s">
        <v>295</v>
      </c>
      <c r="F37" s="25">
        <f t="shared" si="0"/>
        <v>300</v>
      </c>
      <c r="G37" s="26"/>
      <c r="H37" s="26">
        <v>300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 t="s">
        <v>296</v>
      </c>
      <c r="F38" s="25">
        <f t="shared" si="0"/>
        <v>525</v>
      </c>
      <c r="G38" s="26"/>
      <c r="H38" s="26">
        <v>525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 t="s">
        <v>297</v>
      </c>
      <c r="F39" s="25">
        <f t="shared" si="0"/>
        <v>175</v>
      </c>
      <c r="G39" s="26">
        <v>175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 t="s">
        <v>298</v>
      </c>
      <c r="F40" s="25">
        <f t="shared" si="0"/>
        <v>65</v>
      </c>
      <c r="G40" s="26"/>
      <c r="H40" s="26">
        <v>65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 t="s">
        <v>299</v>
      </c>
      <c r="F41" s="25">
        <f t="shared" si="0"/>
        <v>75</v>
      </c>
      <c r="G41" s="26"/>
      <c r="H41" s="26">
        <v>75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 t="s">
        <v>300</v>
      </c>
      <c r="F42" s="25">
        <f t="shared" si="0"/>
        <v>45</v>
      </c>
      <c r="G42" s="26"/>
      <c r="H42" s="26">
        <v>45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 t="s">
        <v>90</v>
      </c>
      <c r="F43" s="25">
        <f t="shared" si="0"/>
        <v>160</v>
      </c>
      <c r="G43" s="26"/>
      <c r="H43" s="26">
        <v>160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 t="s">
        <v>301</v>
      </c>
      <c r="F44" s="25">
        <f t="shared" si="0"/>
        <v>30</v>
      </c>
      <c r="G44" s="26"/>
      <c r="H44" s="26">
        <v>30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 t="s">
        <v>68</v>
      </c>
      <c r="F45" s="25">
        <f t="shared" si="0"/>
        <v>10</v>
      </c>
      <c r="G45" s="26">
        <v>10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 t="s">
        <v>302</v>
      </c>
      <c r="F46" s="25">
        <f t="shared" si="0"/>
        <v>97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>
        <v>97</v>
      </c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32563</v>
      </c>
      <c r="E50" s="2"/>
      <c r="F50" s="25">
        <f>SUM(F3:F49)</f>
        <v>36559</v>
      </c>
      <c r="G50" s="25">
        <f t="shared" ref="G50:AC50" si="1">SUM(G3:G49)</f>
        <v>440</v>
      </c>
      <c r="H50" s="25">
        <f t="shared" si="1"/>
        <v>9008</v>
      </c>
      <c r="I50" s="25">
        <f t="shared" si="1"/>
        <v>0</v>
      </c>
      <c r="J50" s="25">
        <f t="shared" si="1"/>
        <v>3325</v>
      </c>
      <c r="K50" s="25">
        <f t="shared" si="1"/>
        <v>970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16500</v>
      </c>
      <c r="R50" s="25">
        <f t="shared" si="1"/>
        <v>4250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>
      <c r="E52" s="54"/>
    </row>
    <row r="53" spans="1:29" ht="19.5" thickTop="1" x14ac:dyDescent="0.25">
      <c r="B53" s="7" t="s">
        <v>44</v>
      </c>
      <c r="C53" s="8">
        <f>D50</f>
        <v>32563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36559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-3996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3996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C1" workbookViewId="0">
      <pane ySplit="2" topLeftCell="A4" activePane="bottomLeft" state="frozen"/>
      <selection activeCell="F1" sqref="F1"/>
      <selection pane="bottomLeft" activeCell="E4" sqref="E4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5" max="15" width="9.5703125" bestFit="1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45379</v>
      </c>
      <c r="B3" s="1"/>
      <c r="C3" s="1" t="s">
        <v>27</v>
      </c>
      <c r="D3" s="27">
        <f>11446</f>
        <v>11446</v>
      </c>
      <c r="E3" s="2" t="s">
        <v>203</v>
      </c>
      <c r="F3" s="25">
        <f>SUM(G3:AC3)</f>
        <v>395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>
        <v>395</v>
      </c>
      <c r="Z3" s="26"/>
      <c r="AA3" s="26"/>
      <c r="AB3" s="26"/>
      <c r="AC3" s="26"/>
    </row>
    <row r="4" spans="1:29" ht="27" customHeight="1" x14ac:dyDescent="0.25">
      <c r="A4" s="28">
        <v>45379</v>
      </c>
      <c r="B4" s="1"/>
      <c r="C4" s="1" t="s">
        <v>28</v>
      </c>
      <c r="D4" s="27">
        <v>114</v>
      </c>
      <c r="E4" s="2" t="s">
        <v>201</v>
      </c>
      <c r="F4" s="25">
        <f t="shared" ref="F4:F49" si="0">SUM(G4:AC4)</f>
        <v>32</v>
      </c>
      <c r="G4" s="26"/>
      <c r="H4" s="26"/>
      <c r="I4" s="26"/>
      <c r="J4" s="26"/>
      <c r="K4" s="26">
        <v>32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45379</v>
      </c>
      <c r="B5" s="1"/>
      <c r="C5" s="1" t="s">
        <v>29</v>
      </c>
      <c r="D5" s="27">
        <v>445</v>
      </c>
      <c r="E5" s="2" t="s">
        <v>104</v>
      </c>
      <c r="F5" s="25">
        <f t="shared" si="0"/>
        <v>95</v>
      </c>
      <c r="G5" s="26"/>
      <c r="H5" s="26"/>
      <c r="I5" s="26"/>
      <c r="J5" s="26"/>
      <c r="K5" s="26">
        <v>95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45379</v>
      </c>
      <c r="B6" s="1"/>
      <c r="C6" s="1" t="s">
        <v>30</v>
      </c>
      <c r="D6" s="27">
        <v>0</v>
      </c>
      <c r="E6" s="2" t="s">
        <v>137</v>
      </c>
      <c r="F6" s="25">
        <f t="shared" si="0"/>
        <v>12</v>
      </c>
      <c r="G6" s="26"/>
      <c r="H6" s="26"/>
      <c r="I6" s="26"/>
      <c r="J6" s="26"/>
      <c r="K6" s="26">
        <v>12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45379</v>
      </c>
      <c r="B7" s="1"/>
      <c r="C7" s="1" t="s">
        <v>325</v>
      </c>
      <c r="D7" s="27">
        <v>4350</v>
      </c>
      <c r="E7" s="2" t="s">
        <v>136</v>
      </c>
      <c r="F7" s="25">
        <f t="shared" si="0"/>
        <v>10</v>
      </c>
      <c r="G7" s="26"/>
      <c r="H7" s="26"/>
      <c r="I7" s="26"/>
      <c r="J7" s="26"/>
      <c r="K7" s="26">
        <v>10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45379</v>
      </c>
      <c r="B8" s="1"/>
      <c r="C8" s="1"/>
      <c r="D8" s="27"/>
      <c r="E8" s="2" t="s">
        <v>173</v>
      </c>
      <c r="F8" s="25">
        <f t="shared" si="0"/>
        <v>22</v>
      </c>
      <c r="G8" s="26"/>
      <c r="H8" s="26"/>
      <c r="I8" s="26"/>
      <c r="J8" s="26"/>
      <c r="K8" s="26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45379</v>
      </c>
      <c r="B9" s="1"/>
      <c r="C9" s="1"/>
      <c r="D9" s="27"/>
      <c r="E9" s="2" t="s">
        <v>148</v>
      </c>
      <c r="F9" s="25">
        <f t="shared" si="0"/>
        <v>300</v>
      </c>
      <c r="G9" s="26"/>
      <c r="H9" s="26"/>
      <c r="I9" s="26"/>
      <c r="J9" s="26">
        <v>300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45379</v>
      </c>
      <c r="B10" s="1"/>
      <c r="C10" s="1"/>
      <c r="D10" s="27"/>
      <c r="E10" s="2" t="s">
        <v>77</v>
      </c>
      <c r="F10" s="25">
        <f t="shared" si="0"/>
        <v>200</v>
      </c>
      <c r="G10" s="26"/>
      <c r="H10" s="26"/>
      <c r="I10" s="26"/>
      <c r="J10" s="26">
        <v>200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45379</v>
      </c>
      <c r="B11" s="1"/>
      <c r="C11" s="1"/>
      <c r="D11" s="27"/>
      <c r="E11" s="2" t="s">
        <v>303</v>
      </c>
      <c r="F11" s="25">
        <f t="shared" si="0"/>
        <v>180</v>
      </c>
      <c r="G11" s="26"/>
      <c r="H11" s="26">
        <v>180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45379</v>
      </c>
      <c r="B12" s="1"/>
      <c r="C12" s="1"/>
      <c r="D12" s="27"/>
      <c r="E12" s="2" t="s">
        <v>304</v>
      </c>
      <c r="F12" s="25">
        <f t="shared" si="0"/>
        <v>1200</v>
      </c>
      <c r="G12" s="26"/>
      <c r="H12" s="26"/>
      <c r="I12" s="26"/>
      <c r="J12" s="26"/>
      <c r="K12" s="26"/>
      <c r="L12" s="26"/>
      <c r="M12" s="26"/>
      <c r="N12" s="26"/>
      <c r="O12" s="26">
        <v>1200</v>
      </c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45379</v>
      </c>
      <c r="B13" s="1"/>
      <c r="C13" s="1"/>
      <c r="D13" s="27"/>
      <c r="E13" s="2" t="s">
        <v>94</v>
      </c>
      <c r="F13" s="25">
        <f t="shared" si="0"/>
        <v>645</v>
      </c>
      <c r="G13" s="26"/>
      <c r="H13" s="26">
        <v>645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45379</v>
      </c>
      <c r="B14" s="1"/>
      <c r="C14" s="1"/>
      <c r="D14" s="27"/>
      <c r="E14" s="2" t="s">
        <v>209</v>
      </c>
      <c r="F14" s="25">
        <f t="shared" si="0"/>
        <v>1000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>
        <v>1000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45379</v>
      </c>
      <c r="B15" s="1"/>
      <c r="C15" s="1"/>
      <c r="D15" s="27"/>
      <c r="E15" s="2" t="s">
        <v>96</v>
      </c>
      <c r="F15" s="25">
        <f t="shared" si="0"/>
        <v>2000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>
        <v>2000</v>
      </c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45379</v>
      </c>
      <c r="B16" s="1"/>
      <c r="C16" s="1"/>
      <c r="D16" s="27"/>
      <c r="E16" s="2" t="s">
        <v>305</v>
      </c>
      <c r="F16" s="25">
        <f t="shared" si="0"/>
        <v>10000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>
        <v>10000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45379</v>
      </c>
      <c r="B17" s="1"/>
      <c r="C17" s="1"/>
      <c r="D17" s="27"/>
      <c r="E17" s="2" t="s">
        <v>184</v>
      </c>
      <c r="F17" s="25">
        <f t="shared" si="0"/>
        <v>2000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>
        <v>2000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45379</v>
      </c>
      <c r="B18" s="1"/>
      <c r="C18" s="1"/>
      <c r="D18" s="27"/>
      <c r="E18" s="2" t="s">
        <v>306</v>
      </c>
      <c r="F18" s="25">
        <f t="shared" si="0"/>
        <v>1460</v>
      </c>
      <c r="G18" s="26"/>
      <c r="H18" s="26">
        <v>1460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45379</v>
      </c>
      <c r="B19" s="1"/>
      <c r="C19" s="1"/>
      <c r="D19" s="27"/>
      <c r="E19" s="2" t="s">
        <v>144</v>
      </c>
      <c r="F19" s="25">
        <f t="shared" si="0"/>
        <v>1000</v>
      </c>
      <c r="G19" s="26"/>
      <c r="H19" s="26">
        <v>1000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45379</v>
      </c>
      <c r="B20" s="1"/>
      <c r="C20" s="1"/>
      <c r="D20" s="27"/>
      <c r="E20" s="2" t="s">
        <v>307</v>
      </c>
      <c r="F20" s="25">
        <f t="shared" si="0"/>
        <v>3000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>
        <v>3000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45379</v>
      </c>
      <c r="B21" s="1"/>
      <c r="C21" s="1"/>
      <c r="D21" s="27"/>
      <c r="E21" s="2" t="s">
        <v>308</v>
      </c>
      <c r="F21" s="25">
        <f t="shared" si="0"/>
        <v>25000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>
        <v>25000</v>
      </c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309</v>
      </c>
      <c r="F22" s="25">
        <f t="shared" si="0"/>
        <v>1000</v>
      </c>
      <c r="G22" s="26">
        <v>500</v>
      </c>
      <c r="H22" s="26">
        <v>500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 t="s">
        <v>310</v>
      </c>
      <c r="F23" s="25">
        <f t="shared" si="0"/>
        <v>690</v>
      </c>
      <c r="G23" s="26"/>
      <c r="H23" s="26">
        <v>690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 t="s">
        <v>288</v>
      </c>
      <c r="F24" s="25">
        <f t="shared" si="0"/>
        <v>45</v>
      </c>
      <c r="G24" s="26"/>
      <c r="H24" s="26">
        <v>45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 t="s">
        <v>227</v>
      </c>
      <c r="F25" s="25">
        <f t="shared" si="0"/>
        <v>75</v>
      </c>
      <c r="G25" s="26">
        <v>75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 t="s">
        <v>311</v>
      </c>
      <c r="F26" s="25">
        <f t="shared" si="0"/>
        <v>45</v>
      </c>
      <c r="G26" s="26">
        <v>45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 t="s">
        <v>312</v>
      </c>
      <c r="F27" s="25">
        <f t="shared" si="0"/>
        <v>60</v>
      </c>
      <c r="G27" s="26">
        <v>60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 t="s">
        <v>313</v>
      </c>
      <c r="F28" s="25">
        <f t="shared" si="0"/>
        <v>240</v>
      </c>
      <c r="G28" s="26">
        <v>240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 t="s">
        <v>92</v>
      </c>
      <c r="F29" s="25">
        <f t="shared" si="0"/>
        <v>45</v>
      </c>
      <c r="G29" s="26">
        <v>45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 t="s">
        <v>314</v>
      </c>
      <c r="F30" s="25">
        <f t="shared" si="0"/>
        <v>30</v>
      </c>
      <c r="G30" s="26">
        <v>30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 t="s">
        <v>315</v>
      </c>
      <c r="F31" s="25">
        <f t="shared" si="0"/>
        <v>10</v>
      </c>
      <c r="G31" s="26">
        <v>10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 t="s">
        <v>316</v>
      </c>
      <c r="F32" s="25">
        <f t="shared" si="0"/>
        <v>322</v>
      </c>
      <c r="G32" s="26"/>
      <c r="H32" s="26">
        <v>322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 t="s">
        <v>205</v>
      </c>
      <c r="F33" s="25">
        <f t="shared" si="0"/>
        <v>200</v>
      </c>
      <c r="G33" s="26"/>
      <c r="H33" s="26"/>
      <c r="I33" s="26"/>
      <c r="J33" s="26">
        <v>200</v>
      </c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D3-D4-D5-D6+D7</f>
        <v>15237</v>
      </c>
      <c r="E50" s="2"/>
      <c r="F50" s="25">
        <f>SUM(F3:F49)</f>
        <v>51313</v>
      </c>
      <c r="G50" s="25">
        <f t="shared" ref="G50:AC50" si="1">SUM(G3:G49)</f>
        <v>1005</v>
      </c>
      <c r="H50" s="25">
        <f t="shared" si="1"/>
        <v>4842</v>
      </c>
      <c r="I50" s="25">
        <f t="shared" si="1"/>
        <v>0</v>
      </c>
      <c r="J50" s="25">
        <f t="shared" si="1"/>
        <v>700</v>
      </c>
      <c r="K50" s="25">
        <f t="shared" si="1"/>
        <v>171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1200</v>
      </c>
      <c r="P50" s="25">
        <f t="shared" si="1"/>
        <v>0</v>
      </c>
      <c r="Q50" s="25">
        <f t="shared" si="1"/>
        <v>18000</v>
      </c>
      <c r="R50" s="25">
        <f t="shared" si="1"/>
        <v>25000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>
      <c r="E52" s="54"/>
    </row>
    <row r="53" spans="1:29" ht="19.5" thickTop="1" x14ac:dyDescent="0.25">
      <c r="B53" s="7" t="s">
        <v>44</v>
      </c>
      <c r="C53" s="8">
        <f>D50</f>
        <v>15237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51313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-36076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36076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C1" workbookViewId="0">
      <pane ySplit="2" topLeftCell="A6" activePane="bottomLeft" state="frozen"/>
      <selection pane="bottomLeft" activeCell="E8" sqref="E8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>
        <v>45380</v>
      </c>
      <c r="B3" s="1"/>
      <c r="C3" s="1" t="s">
        <v>27</v>
      </c>
      <c r="D3" s="27">
        <v>10703</v>
      </c>
      <c r="E3" s="2" t="s">
        <v>203</v>
      </c>
      <c r="F3" s="25">
        <f>SUM(G3:AC3)</f>
        <v>1078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>
        <v>1078</v>
      </c>
      <c r="Z3" s="26"/>
      <c r="AA3" s="26"/>
      <c r="AB3" s="26"/>
      <c r="AC3" s="26"/>
    </row>
    <row r="4" spans="1:29" ht="27" customHeight="1" x14ac:dyDescent="0.25">
      <c r="A4" s="28">
        <v>45380</v>
      </c>
      <c r="B4" s="1"/>
      <c r="C4" s="1" t="s">
        <v>28</v>
      </c>
      <c r="D4" s="27">
        <v>0</v>
      </c>
      <c r="E4" s="2" t="s">
        <v>205</v>
      </c>
      <c r="F4" s="25">
        <f t="shared" ref="F4:F49" si="0">SUM(G4:AC4)</f>
        <v>200</v>
      </c>
      <c r="G4" s="26"/>
      <c r="H4" s="26"/>
      <c r="I4" s="26"/>
      <c r="J4" s="26">
        <v>200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28">
        <v>45380</v>
      </c>
      <c r="B5" s="1"/>
      <c r="C5" s="1" t="s">
        <v>29</v>
      </c>
      <c r="D5" s="27">
        <v>0</v>
      </c>
      <c r="E5" s="2" t="s">
        <v>173</v>
      </c>
      <c r="F5" s="25">
        <f t="shared" si="0"/>
        <v>85</v>
      </c>
      <c r="G5" s="26"/>
      <c r="H5" s="26"/>
      <c r="I5" s="26"/>
      <c r="J5" s="26"/>
      <c r="K5" s="26">
        <v>85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>
        <v>45380</v>
      </c>
      <c r="B6" s="1"/>
      <c r="C6" s="1" t="s">
        <v>30</v>
      </c>
      <c r="D6" s="27">
        <v>0</v>
      </c>
      <c r="E6" s="2" t="s">
        <v>172</v>
      </c>
      <c r="F6" s="25">
        <f t="shared" si="0"/>
        <v>76</v>
      </c>
      <c r="G6" s="26"/>
      <c r="H6" s="26"/>
      <c r="I6" s="26"/>
      <c r="J6" s="26"/>
      <c r="K6" s="26">
        <v>76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>
        <v>45380</v>
      </c>
      <c r="B7" s="1"/>
      <c r="C7" s="1" t="s">
        <v>324</v>
      </c>
      <c r="D7" s="27">
        <v>4350</v>
      </c>
      <c r="E7" s="2" t="s">
        <v>76</v>
      </c>
      <c r="F7" s="25">
        <f t="shared" si="0"/>
        <v>90</v>
      </c>
      <c r="G7" s="26"/>
      <c r="H7" s="26"/>
      <c r="I7" s="26"/>
      <c r="J7" s="26"/>
      <c r="K7" s="26">
        <v>90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>
        <v>45380</v>
      </c>
      <c r="B8" s="1"/>
      <c r="C8" s="1"/>
      <c r="D8" s="27"/>
      <c r="E8" s="2" t="s">
        <v>201</v>
      </c>
      <c r="F8" s="25">
        <f t="shared" si="0"/>
        <v>65</v>
      </c>
      <c r="G8" s="26"/>
      <c r="H8" s="26"/>
      <c r="I8" s="26"/>
      <c r="J8" s="26"/>
      <c r="K8" s="26">
        <v>65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>
        <v>45380</v>
      </c>
      <c r="B9" s="1"/>
      <c r="C9" s="1"/>
      <c r="D9" s="27"/>
      <c r="E9" s="2" t="s">
        <v>317</v>
      </c>
      <c r="F9" s="25">
        <f t="shared" si="0"/>
        <v>260</v>
      </c>
      <c r="G9" s="26"/>
      <c r="H9" s="26">
        <v>260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>
        <v>45380</v>
      </c>
      <c r="B10" s="1"/>
      <c r="C10" s="1"/>
      <c r="D10" s="27"/>
      <c r="E10" s="2" t="s">
        <v>318</v>
      </c>
      <c r="F10" s="25">
        <f t="shared" si="0"/>
        <v>90</v>
      </c>
      <c r="G10" s="26"/>
      <c r="H10" s="26">
        <v>90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>
        <v>45380</v>
      </c>
      <c r="B11" s="1"/>
      <c r="C11" s="1"/>
      <c r="D11" s="27"/>
      <c r="E11" s="2" t="s">
        <v>105</v>
      </c>
      <c r="F11" s="25">
        <f t="shared" si="0"/>
        <v>688</v>
      </c>
      <c r="G11" s="26"/>
      <c r="H11" s="26"/>
      <c r="I11" s="26"/>
      <c r="J11" s="26"/>
      <c r="K11" s="26"/>
      <c r="L11" s="26">
        <v>688</v>
      </c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>
        <v>45380</v>
      </c>
      <c r="B12" s="1"/>
      <c r="C12" s="1"/>
      <c r="D12" s="27"/>
      <c r="E12" s="2" t="s">
        <v>189</v>
      </c>
      <c r="F12" s="25">
        <f t="shared" si="0"/>
        <v>2350</v>
      </c>
      <c r="G12" s="26"/>
      <c r="H12" s="26"/>
      <c r="I12" s="26"/>
      <c r="J12" s="26"/>
      <c r="K12" s="26"/>
      <c r="L12" s="26">
        <v>2350</v>
      </c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>
        <v>45380</v>
      </c>
      <c r="B13" s="1"/>
      <c r="C13" s="1"/>
      <c r="D13" s="27"/>
      <c r="E13" s="2" t="s">
        <v>202</v>
      </c>
      <c r="F13" s="25">
        <f t="shared" si="0"/>
        <v>485</v>
      </c>
      <c r="G13" s="26"/>
      <c r="H13" s="26"/>
      <c r="I13" s="26"/>
      <c r="J13" s="26"/>
      <c r="K13" s="26"/>
      <c r="L13" s="26">
        <v>485</v>
      </c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>
        <v>45380</v>
      </c>
      <c r="B14" s="1"/>
      <c r="C14" s="1"/>
      <c r="D14" s="27"/>
      <c r="E14" s="2" t="s">
        <v>281</v>
      </c>
      <c r="F14" s="25">
        <f t="shared" si="0"/>
        <v>230</v>
      </c>
      <c r="G14" s="26"/>
      <c r="H14" s="26"/>
      <c r="I14" s="26"/>
      <c r="J14" s="26"/>
      <c r="K14" s="26"/>
      <c r="L14" s="26">
        <v>230</v>
      </c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>
        <v>45380</v>
      </c>
      <c r="B15" s="1"/>
      <c r="C15" s="1"/>
      <c r="D15" s="27"/>
      <c r="E15" s="2" t="s">
        <v>277</v>
      </c>
      <c r="F15" s="25">
        <f t="shared" si="0"/>
        <v>180</v>
      </c>
      <c r="G15" s="26"/>
      <c r="H15" s="26"/>
      <c r="I15" s="26"/>
      <c r="J15" s="26"/>
      <c r="K15" s="26"/>
      <c r="L15" s="26">
        <v>180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>
        <v>45380</v>
      </c>
      <c r="B16" s="1"/>
      <c r="C16" s="1"/>
      <c r="D16" s="27"/>
      <c r="E16" s="2" t="s">
        <v>320</v>
      </c>
      <c r="F16" s="25">
        <f t="shared" si="0"/>
        <v>2635</v>
      </c>
      <c r="G16" s="26"/>
      <c r="H16" s="26"/>
      <c r="I16" s="26"/>
      <c r="J16" s="26"/>
      <c r="K16" s="26"/>
      <c r="L16" s="26">
        <v>2635</v>
      </c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>
        <v>45380</v>
      </c>
      <c r="B17" s="1"/>
      <c r="C17" s="1"/>
      <c r="D17" s="27"/>
      <c r="E17" s="2" t="s">
        <v>321</v>
      </c>
      <c r="F17" s="25">
        <f t="shared" si="0"/>
        <v>100</v>
      </c>
      <c r="G17" s="26">
        <v>100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>
        <v>45380</v>
      </c>
      <c r="B18" s="1"/>
      <c r="C18" s="1"/>
      <c r="D18" s="27"/>
      <c r="E18" s="2" t="s">
        <v>322</v>
      </c>
      <c r="F18" s="25">
        <f t="shared" si="0"/>
        <v>225</v>
      </c>
      <c r="G18" s="26"/>
      <c r="H18" s="26">
        <v>225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>
        <v>45380</v>
      </c>
      <c r="B19" s="1"/>
      <c r="C19" s="1"/>
      <c r="D19" s="27"/>
      <c r="E19" s="2" t="s">
        <v>144</v>
      </c>
      <c r="F19" s="25">
        <f t="shared" si="0"/>
        <v>1000</v>
      </c>
      <c r="G19" s="26"/>
      <c r="H19" s="26">
        <v>1000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>
        <v>45380</v>
      </c>
      <c r="B20" s="1"/>
      <c r="C20" s="1"/>
      <c r="D20" s="27"/>
      <c r="E20" s="2" t="s">
        <v>323</v>
      </c>
      <c r="F20" s="25">
        <f t="shared" si="0"/>
        <v>750</v>
      </c>
      <c r="G20" s="26">
        <v>750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>
        <v>45380</v>
      </c>
      <c r="B21" s="1"/>
      <c r="C21" s="1"/>
      <c r="D21" s="27"/>
      <c r="E21" s="2" t="s">
        <v>326</v>
      </c>
      <c r="F21" s="25">
        <f t="shared" si="0"/>
        <v>100</v>
      </c>
      <c r="G21" s="26">
        <v>100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28">
        <v>45380</v>
      </c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28">
        <v>45380</v>
      </c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28">
        <v>45380</v>
      </c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D3-D4-D5-D6-D7</f>
        <v>6353</v>
      </c>
      <c r="E50" s="2"/>
      <c r="F50" s="25">
        <f>SUM(F3:F49)</f>
        <v>10687</v>
      </c>
      <c r="G50" s="25">
        <f t="shared" ref="G50:AC50" si="1">SUM(G3:G49)</f>
        <v>950</v>
      </c>
      <c r="H50" s="25">
        <f t="shared" si="1"/>
        <v>1575</v>
      </c>
      <c r="I50" s="25">
        <f t="shared" si="1"/>
        <v>0</v>
      </c>
      <c r="J50" s="25">
        <f t="shared" si="1"/>
        <v>200</v>
      </c>
      <c r="K50" s="25">
        <f t="shared" si="1"/>
        <v>316</v>
      </c>
      <c r="L50" s="25">
        <f t="shared" si="1"/>
        <v>6568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>
      <c r="E52" s="54"/>
    </row>
    <row r="53" spans="1:29" ht="19.5" thickTop="1" x14ac:dyDescent="0.25">
      <c r="B53" s="7" t="s">
        <v>44</v>
      </c>
      <c r="C53" s="8">
        <f>D50</f>
        <v>6353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10687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-4334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4334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D1" workbookViewId="0">
      <pane ySplit="2" topLeftCell="A5" activePane="bottomLeft" state="frozen"/>
      <selection activeCell="E1" sqref="E1"/>
      <selection pane="bottomLeft" activeCell="E16" sqref="E16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28" t="s">
        <v>327</v>
      </c>
      <c r="B3" s="1"/>
      <c r="C3" s="1" t="s">
        <v>27</v>
      </c>
      <c r="D3" s="27">
        <v>19993</v>
      </c>
      <c r="E3" s="2" t="s">
        <v>328</v>
      </c>
      <c r="F3" s="25">
        <f>SUM(G3:AC3)</f>
        <v>73</v>
      </c>
      <c r="G3" s="26"/>
      <c r="H3" s="26"/>
      <c r="I3" s="26"/>
      <c r="J3" s="26"/>
      <c r="K3" s="26">
        <v>73</v>
      </c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28" t="s">
        <v>327</v>
      </c>
      <c r="B4" s="1"/>
      <c r="C4" s="1" t="s">
        <v>28</v>
      </c>
      <c r="D4" s="27">
        <v>224</v>
      </c>
      <c r="E4" s="2" t="s">
        <v>203</v>
      </c>
      <c r="F4" s="25">
        <f t="shared" ref="F4:F49" si="0">SUM(G4:AC4)</f>
        <v>260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>
        <v>260</v>
      </c>
      <c r="Z4" s="26"/>
      <c r="AA4" s="26"/>
      <c r="AB4" s="26"/>
      <c r="AC4" s="26"/>
    </row>
    <row r="5" spans="1:29" ht="27" customHeight="1" x14ac:dyDescent="0.25">
      <c r="A5" s="28" t="s">
        <v>327</v>
      </c>
      <c r="B5" s="1"/>
      <c r="C5" s="1" t="s">
        <v>29</v>
      </c>
      <c r="D5" s="27">
        <v>268</v>
      </c>
      <c r="E5" s="2" t="s">
        <v>329</v>
      </c>
      <c r="F5" s="25">
        <f t="shared" si="0"/>
        <v>10</v>
      </c>
      <c r="G5" s="26"/>
      <c r="H5" s="26"/>
      <c r="I5" s="26"/>
      <c r="J5" s="26"/>
      <c r="K5" s="26">
        <v>10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28" t="s">
        <v>327</v>
      </c>
      <c r="B6" s="1"/>
      <c r="C6" s="1" t="s">
        <v>30</v>
      </c>
      <c r="D6" s="27">
        <v>40</v>
      </c>
      <c r="E6" s="2" t="s">
        <v>137</v>
      </c>
      <c r="F6" s="25">
        <f t="shared" si="0"/>
        <v>545</v>
      </c>
      <c r="G6" s="26"/>
      <c r="H6" s="26"/>
      <c r="I6" s="26"/>
      <c r="J6" s="26">
        <v>500</v>
      </c>
      <c r="K6" s="26">
        <v>45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28" t="s">
        <v>327</v>
      </c>
      <c r="B7" s="1"/>
      <c r="C7" s="1"/>
      <c r="D7" s="27"/>
      <c r="E7" s="2" t="s">
        <v>281</v>
      </c>
      <c r="F7" s="25">
        <f t="shared" si="0"/>
        <v>67</v>
      </c>
      <c r="G7" s="26"/>
      <c r="H7" s="26"/>
      <c r="I7" s="26"/>
      <c r="J7" s="26"/>
      <c r="K7" s="26">
        <v>67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28" t="s">
        <v>327</v>
      </c>
      <c r="B8" s="1"/>
      <c r="C8" s="1"/>
      <c r="D8" s="27"/>
      <c r="E8" s="2" t="s">
        <v>191</v>
      </c>
      <c r="F8" s="25">
        <f t="shared" si="0"/>
        <v>222</v>
      </c>
      <c r="G8" s="26"/>
      <c r="H8" s="26"/>
      <c r="I8" s="26"/>
      <c r="J8" s="26">
        <v>200</v>
      </c>
      <c r="K8" s="26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28" t="s">
        <v>327</v>
      </c>
      <c r="B9" s="1"/>
      <c r="C9" s="1"/>
      <c r="D9" s="27"/>
      <c r="E9" s="2" t="s">
        <v>148</v>
      </c>
      <c r="F9" s="25">
        <f t="shared" si="0"/>
        <v>168</v>
      </c>
      <c r="G9" s="26"/>
      <c r="H9" s="26"/>
      <c r="I9" s="26"/>
      <c r="J9" s="26">
        <v>150</v>
      </c>
      <c r="K9" s="26">
        <v>18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28" t="s">
        <v>327</v>
      </c>
      <c r="B10" s="1"/>
      <c r="C10" s="1"/>
      <c r="D10" s="27"/>
      <c r="E10" s="2" t="s">
        <v>149</v>
      </c>
      <c r="F10" s="25">
        <f t="shared" si="0"/>
        <v>150</v>
      </c>
      <c r="G10" s="26"/>
      <c r="H10" s="26"/>
      <c r="I10" s="26"/>
      <c r="J10" s="26"/>
      <c r="K10" s="26">
        <v>150</v>
      </c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28" t="s">
        <v>327</v>
      </c>
      <c r="B11" s="1"/>
      <c r="C11" s="1"/>
      <c r="D11" s="27"/>
      <c r="E11" s="2" t="s">
        <v>201</v>
      </c>
      <c r="F11" s="25">
        <f t="shared" si="0"/>
        <v>386</v>
      </c>
      <c r="G11" s="26"/>
      <c r="H11" s="26"/>
      <c r="I11" s="26"/>
      <c r="J11" s="26">
        <v>200</v>
      </c>
      <c r="K11" s="26">
        <v>186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28" t="s">
        <v>327</v>
      </c>
      <c r="B12" s="1"/>
      <c r="C12" s="1"/>
      <c r="D12" s="27"/>
      <c r="E12" s="2" t="s">
        <v>282</v>
      </c>
      <c r="F12" s="25">
        <f t="shared" si="0"/>
        <v>32</v>
      </c>
      <c r="G12" s="26"/>
      <c r="H12" s="26"/>
      <c r="I12" s="26"/>
      <c r="J12" s="26"/>
      <c r="K12" s="26">
        <v>32</v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28" t="s">
        <v>327</v>
      </c>
      <c r="B13" s="1"/>
      <c r="C13" s="1"/>
      <c r="D13" s="27"/>
      <c r="E13" s="2" t="s">
        <v>77</v>
      </c>
      <c r="F13" s="25">
        <f t="shared" si="0"/>
        <v>500</v>
      </c>
      <c r="G13" s="26"/>
      <c r="H13" s="26"/>
      <c r="I13" s="26"/>
      <c r="J13" s="26">
        <v>500</v>
      </c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28" t="s">
        <v>327</v>
      </c>
      <c r="B14" s="1"/>
      <c r="C14" s="1"/>
      <c r="D14" s="27"/>
      <c r="E14" s="2" t="s">
        <v>330</v>
      </c>
      <c r="F14" s="25">
        <f t="shared" si="0"/>
        <v>100</v>
      </c>
      <c r="G14" s="26"/>
      <c r="H14" s="26"/>
      <c r="I14" s="26"/>
      <c r="J14" s="26">
        <v>100</v>
      </c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28" t="s">
        <v>327</v>
      </c>
      <c r="B15" s="1"/>
      <c r="C15" s="1"/>
      <c r="D15" s="27"/>
      <c r="E15" s="2" t="s">
        <v>150</v>
      </c>
      <c r="F15" s="25">
        <f t="shared" si="0"/>
        <v>200</v>
      </c>
      <c r="G15" s="26"/>
      <c r="H15" s="26"/>
      <c r="I15" s="26"/>
      <c r="J15" s="26">
        <v>200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28" t="s">
        <v>327</v>
      </c>
      <c r="B16" s="1"/>
      <c r="C16" s="1"/>
      <c r="D16" s="27"/>
      <c r="E16" s="2" t="s">
        <v>331</v>
      </c>
      <c r="F16" s="25">
        <f t="shared" si="0"/>
        <v>1000</v>
      </c>
      <c r="G16" s="26"/>
      <c r="H16" s="26"/>
      <c r="I16" s="26"/>
      <c r="J16" s="26">
        <v>1000</v>
      </c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28" t="s">
        <v>327</v>
      </c>
      <c r="B17" s="1"/>
      <c r="C17" s="1"/>
      <c r="D17" s="27"/>
      <c r="E17" s="2" t="s">
        <v>332</v>
      </c>
      <c r="F17" s="25">
        <f t="shared" si="0"/>
        <v>1065</v>
      </c>
      <c r="G17" s="26"/>
      <c r="H17" s="26"/>
      <c r="I17" s="26"/>
      <c r="J17" s="26"/>
      <c r="K17" s="26"/>
      <c r="L17" s="26">
        <v>1065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28" t="s">
        <v>327</v>
      </c>
      <c r="B18" s="1"/>
      <c r="C18" s="1"/>
      <c r="D18" s="27"/>
      <c r="E18" s="2" t="s">
        <v>334</v>
      </c>
      <c r="F18" s="25">
        <f t="shared" si="0"/>
        <v>200</v>
      </c>
      <c r="G18" s="26">
        <v>200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28" t="s">
        <v>327</v>
      </c>
      <c r="B19" s="1"/>
      <c r="C19" s="1"/>
      <c r="D19" s="27"/>
      <c r="E19" s="2" t="s">
        <v>131</v>
      </c>
      <c r="F19" s="25">
        <f t="shared" si="0"/>
        <v>259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>
        <v>259</v>
      </c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28" t="s">
        <v>327</v>
      </c>
      <c r="B20" s="1"/>
      <c r="C20" s="1"/>
      <c r="D20" s="27"/>
      <c r="E20" s="2" t="s">
        <v>131</v>
      </c>
      <c r="F20" s="25">
        <f t="shared" si="0"/>
        <v>130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>
        <v>130</v>
      </c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28" t="s">
        <v>327</v>
      </c>
      <c r="B21" s="1"/>
      <c r="C21" s="1"/>
      <c r="D21" s="27"/>
      <c r="E21" s="2" t="s">
        <v>335</v>
      </c>
      <c r="F21" s="25">
        <f t="shared" si="0"/>
        <v>400</v>
      </c>
      <c r="G21" s="26">
        <v>400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 t="s">
        <v>213</v>
      </c>
      <c r="F22" s="25">
        <f t="shared" si="0"/>
        <v>500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>
        <v>500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 t="s">
        <v>184</v>
      </c>
      <c r="F23" s="25">
        <f t="shared" si="0"/>
        <v>3000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>
        <v>3000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 t="s">
        <v>336</v>
      </c>
      <c r="F24" s="25">
        <f t="shared" si="0"/>
        <v>1200</v>
      </c>
      <c r="G24" s="26">
        <v>1200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 t="s">
        <v>337</v>
      </c>
      <c r="F25" s="25">
        <f t="shared" si="0"/>
        <v>2000</v>
      </c>
      <c r="G25" s="26"/>
      <c r="H25" s="26">
        <v>2000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 t="s">
        <v>126</v>
      </c>
      <c r="F26" s="25">
        <f t="shared" si="0"/>
        <v>125</v>
      </c>
      <c r="G26" s="26">
        <f>50+50+15+10</f>
        <v>125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 t="s">
        <v>338</v>
      </c>
      <c r="F27" s="25">
        <f t="shared" si="0"/>
        <v>225</v>
      </c>
      <c r="G27" s="26">
        <f>225</f>
        <v>225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 t="s">
        <v>339</v>
      </c>
      <c r="F28" s="25">
        <f t="shared" si="0"/>
        <v>90</v>
      </c>
      <c r="G28" s="26"/>
      <c r="H28" s="26">
        <v>90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 t="s">
        <v>340</v>
      </c>
      <c r="F29" s="25">
        <f t="shared" si="0"/>
        <v>220</v>
      </c>
      <c r="G29" s="26"/>
      <c r="H29" s="26">
        <v>220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 t="s">
        <v>341</v>
      </c>
      <c r="F30" s="25">
        <f t="shared" si="0"/>
        <v>30</v>
      </c>
      <c r="G30" s="26"/>
      <c r="H30" s="26"/>
      <c r="I30" s="26">
        <v>30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 t="s">
        <v>292</v>
      </c>
      <c r="F31" s="25">
        <f t="shared" si="0"/>
        <v>30</v>
      </c>
      <c r="G31" s="26">
        <v>30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 t="s">
        <v>342</v>
      </c>
      <c r="F32" s="25">
        <f t="shared" si="0"/>
        <v>160</v>
      </c>
      <c r="G32" s="26"/>
      <c r="H32" s="26">
        <v>160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 t="s">
        <v>162</v>
      </c>
      <c r="F33" s="25">
        <f t="shared" si="0"/>
        <v>70</v>
      </c>
      <c r="G33" s="26">
        <v>70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 t="s">
        <v>343</v>
      </c>
      <c r="F34" s="25">
        <f t="shared" si="0"/>
        <v>300</v>
      </c>
      <c r="G34" s="26">
        <v>300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 t="s">
        <v>344</v>
      </c>
      <c r="F35" s="25">
        <f t="shared" si="0"/>
        <v>42</v>
      </c>
      <c r="G35" s="26">
        <v>42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 t="s">
        <v>345</v>
      </c>
      <c r="F36" s="25">
        <f t="shared" si="0"/>
        <v>77</v>
      </c>
      <c r="G36" s="26"/>
      <c r="H36" s="26">
        <v>77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 t="s">
        <v>347</v>
      </c>
      <c r="F37" s="25">
        <f t="shared" si="0"/>
        <v>212</v>
      </c>
      <c r="G37" s="26"/>
      <c r="H37" s="26">
        <v>212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 t="s">
        <v>346</v>
      </c>
      <c r="F38" s="25">
        <f t="shared" si="0"/>
        <v>243.5</v>
      </c>
      <c r="G38" s="26"/>
      <c r="H38" s="26">
        <v>243.5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 t="s">
        <v>348</v>
      </c>
      <c r="F39" s="25">
        <f t="shared" si="0"/>
        <v>220</v>
      </c>
      <c r="G39" s="26"/>
      <c r="H39" s="26">
        <v>220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 t="s">
        <v>349</v>
      </c>
      <c r="F40" s="25">
        <f t="shared" si="0"/>
        <v>50</v>
      </c>
      <c r="G40" s="26"/>
      <c r="H40" s="26">
        <v>50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 t="s">
        <v>350</v>
      </c>
      <c r="F41" s="25">
        <f t="shared" si="0"/>
        <v>230</v>
      </c>
      <c r="G41" s="26">
        <v>230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 t="s">
        <v>351</v>
      </c>
      <c r="F42" s="25">
        <f t="shared" si="0"/>
        <v>475</v>
      </c>
      <c r="G42" s="26"/>
      <c r="H42" s="26">
        <f>150+325</f>
        <v>475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 t="s">
        <v>177</v>
      </c>
      <c r="F43" s="25">
        <f t="shared" si="0"/>
        <v>55</v>
      </c>
      <c r="G43" s="26"/>
      <c r="H43" s="26">
        <v>55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 t="s">
        <v>352</v>
      </c>
      <c r="F44" s="25">
        <f t="shared" si="0"/>
        <v>660</v>
      </c>
      <c r="G44" s="26"/>
      <c r="H44" s="26">
        <v>660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19461</v>
      </c>
      <c r="E50" s="2"/>
      <c r="F50" s="25">
        <f>SUM(F3:F49)</f>
        <v>15981.5</v>
      </c>
      <c r="G50" s="25">
        <f t="shared" ref="G50:AC50" si="1">SUM(G3:G49)</f>
        <v>2822</v>
      </c>
      <c r="H50" s="25">
        <f t="shared" si="1"/>
        <v>4462.5</v>
      </c>
      <c r="I50" s="25">
        <f t="shared" si="1"/>
        <v>30</v>
      </c>
      <c r="J50" s="25">
        <f t="shared" si="1"/>
        <v>2850</v>
      </c>
      <c r="K50" s="25">
        <f t="shared" si="1"/>
        <v>603</v>
      </c>
      <c r="L50" s="25">
        <f t="shared" si="1"/>
        <v>1065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3500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>
      <c r="E52" s="54"/>
    </row>
    <row r="53" spans="1:29" ht="19.5" thickTop="1" x14ac:dyDescent="0.25">
      <c r="B53" s="7" t="s">
        <v>44</v>
      </c>
      <c r="C53" s="8">
        <f>D50</f>
        <v>19461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15981.5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3479.5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3479.5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topLeftCell="L1" zoomScale="85" zoomScaleNormal="85" workbookViewId="0">
      <pane ySplit="2" topLeftCell="A39" activePane="bottomLeft" state="frozen"/>
      <selection activeCell="E49" sqref="E49"/>
      <selection pane="bottomLeft" activeCell="S54" sqref="S54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5" max="15" width="9.5703125" bestFit="1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thickTop="1" x14ac:dyDescent="0.25">
      <c r="A2" s="20" t="s">
        <v>0</v>
      </c>
      <c r="B2" s="21" t="s">
        <v>1</v>
      </c>
      <c r="C2" s="21" t="s">
        <v>2</v>
      </c>
      <c r="D2" s="22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137" t="s">
        <v>14</v>
      </c>
      <c r="R2" s="139" t="s">
        <v>39</v>
      </c>
      <c r="S2" s="140" t="s">
        <v>51</v>
      </c>
      <c r="T2" s="140" t="s">
        <v>40</v>
      </c>
      <c r="U2" s="141" t="s">
        <v>52</v>
      </c>
      <c r="V2" s="23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>
        <f>SUM('1:31'!D3)</f>
        <v>199871</v>
      </c>
      <c r="E3" s="2"/>
      <c r="F3" s="25">
        <f>SUM('1:31'!F3)</f>
        <v>8207</v>
      </c>
      <c r="G3" s="25">
        <f>SUM('1:31'!G3)</f>
        <v>0</v>
      </c>
      <c r="H3" s="25">
        <f>SUM('1:31'!H3)</f>
        <v>360</v>
      </c>
      <c r="I3" s="25">
        <f>SUM('1:31'!I3)</f>
        <v>0</v>
      </c>
      <c r="J3" s="25">
        <f>SUM('1:31'!J3)</f>
        <v>2500</v>
      </c>
      <c r="K3" s="25">
        <f>SUM('1:31'!K3)</f>
        <v>524</v>
      </c>
      <c r="L3" s="25">
        <f>SUM('1:31'!L3)</f>
        <v>0</v>
      </c>
      <c r="M3" s="25">
        <f>SUM('1:31'!M3)</f>
        <v>0</v>
      </c>
      <c r="N3" s="25">
        <f>SUM('1:31'!N3)</f>
        <v>0</v>
      </c>
      <c r="O3" s="25">
        <f>SUM('1:31'!O3)</f>
        <v>0</v>
      </c>
      <c r="P3" s="25">
        <f>SUM('1:31'!P3)</f>
        <v>0</v>
      </c>
      <c r="Q3" s="138">
        <f>SUM('1:31'!Q3)</f>
        <v>3350</v>
      </c>
      <c r="R3" s="142">
        <f>SUM('1:31'!R3)</f>
        <v>0</v>
      </c>
      <c r="S3" s="143">
        <f>SUM('1:31'!S3)</f>
        <v>0</v>
      </c>
      <c r="T3" s="143">
        <f>SUM('1:31'!T3)</f>
        <v>0</v>
      </c>
      <c r="U3" s="144">
        <f>SUM('1:31'!U3)</f>
        <v>0</v>
      </c>
      <c r="V3" s="25">
        <f>SUM('1:31'!V3)</f>
        <v>0</v>
      </c>
      <c r="W3" s="25">
        <f>SUM('1:31'!W3)</f>
        <v>0</v>
      </c>
      <c r="X3" s="25">
        <f>SUM('1:31'!X3)</f>
        <v>0</v>
      </c>
      <c r="Y3" s="25">
        <f>SUM('1:31'!Y3)</f>
        <v>1473</v>
      </c>
      <c r="Z3" s="25">
        <f>SUM('1:31'!Z3)</f>
        <v>0</v>
      </c>
      <c r="AA3" s="25">
        <f>SUM('1:31'!AA3)</f>
        <v>0</v>
      </c>
      <c r="AB3" s="25">
        <f>SUM('1:31'!AB3)</f>
        <v>0</v>
      </c>
      <c r="AC3" s="25">
        <f>SUM('1:31'!AC3)</f>
        <v>0</v>
      </c>
    </row>
    <row r="4" spans="1:29" ht="27" customHeight="1" x14ac:dyDescent="0.25">
      <c r="A4" s="3"/>
      <c r="B4" s="1"/>
      <c r="C4" s="1" t="s">
        <v>28</v>
      </c>
      <c r="D4" s="27">
        <f>SUM('1:31'!D4)</f>
        <v>866</v>
      </c>
      <c r="E4" s="2"/>
      <c r="F4" s="25">
        <f>SUM('1:31'!F4)</f>
        <v>4315</v>
      </c>
      <c r="G4" s="25">
        <f>SUM('1:31'!G4)</f>
        <v>0</v>
      </c>
      <c r="H4" s="25">
        <f>SUM('1:31'!H4)</f>
        <v>1370</v>
      </c>
      <c r="I4" s="25">
        <f>SUM('1:31'!I4)</f>
        <v>0</v>
      </c>
      <c r="J4" s="25">
        <f>SUM('1:31'!J4)</f>
        <v>1600</v>
      </c>
      <c r="K4" s="25">
        <f>SUM('1:31'!K4)</f>
        <v>1085</v>
      </c>
      <c r="L4" s="25">
        <f>SUM('1:31'!L4)</f>
        <v>0</v>
      </c>
      <c r="M4" s="25">
        <f>SUM('1:31'!M4)</f>
        <v>0</v>
      </c>
      <c r="N4" s="25">
        <f>SUM('1:31'!N4)</f>
        <v>0</v>
      </c>
      <c r="O4" s="25">
        <f>SUM('1:31'!O4)</f>
        <v>0</v>
      </c>
      <c r="P4" s="25">
        <f>SUM('1:31'!P4)</f>
        <v>0</v>
      </c>
      <c r="Q4" s="138">
        <f>SUM('1:31'!Q4)</f>
        <v>0</v>
      </c>
      <c r="R4" s="142">
        <f>SUM('1:31'!R4)</f>
        <v>0</v>
      </c>
      <c r="S4" s="143">
        <f>SUM('1:31'!S4)</f>
        <v>0</v>
      </c>
      <c r="T4" s="143">
        <f>SUM('1:31'!T4)</f>
        <v>0</v>
      </c>
      <c r="U4" s="144">
        <f>SUM('1:31'!U4)</f>
        <v>0</v>
      </c>
      <c r="V4" s="25">
        <f>SUM('1:31'!V4)</f>
        <v>0</v>
      </c>
      <c r="W4" s="25">
        <f>SUM('1:31'!W4)</f>
        <v>0</v>
      </c>
      <c r="X4" s="25">
        <f>SUM('1:31'!X4)</f>
        <v>0</v>
      </c>
      <c r="Y4" s="25">
        <f>SUM('1:31'!Y4)</f>
        <v>260</v>
      </c>
      <c r="Z4" s="25">
        <f>SUM('1:31'!Z4)</f>
        <v>0</v>
      </c>
      <c r="AA4" s="25">
        <f>SUM('1:31'!AA4)</f>
        <v>0</v>
      </c>
      <c r="AB4" s="25">
        <f>SUM('1:31'!AB4)</f>
        <v>0</v>
      </c>
      <c r="AC4" s="25">
        <f>SUM('1:31'!AC4)</f>
        <v>0</v>
      </c>
    </row>
    <row r="5" spans="1:29" ht="27" customHeight="1" x14ac:dyDescent="0.25">
      <c r="A5" s="3"/>
      <c r="B5" s="1"/>
      <c r="C5" s="1" t="s">
        <v>29</v>
      </c>
      <c r="D5" s="27">
        <f>SUM('1:31'!D5)</f>
        <v>6530</v>
      </c>
      <c r="E5" s="2"/>
      <c r="F5" s="25">
        <f>SUM('1:31'!F5)</f>
        <v>3859</v>
      </c>
      <c r="G5" s="25">
        <f>SUM('1:31'!G5)</f>
        <v>660</v>
      </c>
      <c r="H5" s="25">
        <f>SUM('1:31'!H5)</f>
        <v>325</v>
      </c>
      <c r="I5" s="25">
        <f>SUM('1:31'!I5)</f>
        <v>0</v>
      </c>
      <c r="J5" s="25">
        <f>SUM('1:31'!J5)</f>
        <v>2400</v>
      </c>
      <c r="K5" s="25">
        <f>SUM('1:31'!K5)</f>
        <v>449</v>
      </c>
      <c r="L5" s="25">
        <f>SUM('1:31'!L5)</f>
        <v>0</v>
      </c>
      <c r="M5" s="25">
        <f>SUM('1:31'!M5)</f>
        <v>0</v>
      </c>
      <c r="N5" s="25">
        <f>SUM('1:31'!N5)</f>
        <v>0</v>
      </c>
      <c r="O5" s="25">
        <f>SUM('1:31'!O5)</f>
        <v>0</v>
      </c>
      <c r="P5" s="25">
        <f>SUM('1:31'!P5)</f>
        <v>0</v>
      </c>
      <c r="Q5" s="138">
        <f>SUM('1:31'!Q5)</f>
        <v>0</v>
      </c>
      <c r="R5" s="142">
        <f>SUM('1:31'!R5)</f>
        <v>0</v>
      </c>
      <c r="S5" s="143">
        <f>SUM('1:31'!S5)</f>
        <v>0</v>
      </c>
      <c r="T5" s="143">
        <f>SUM('1:31'!T5)</f>
        <v>0</v>
      </c>
      <c r="U5" s="144">
        <f>SUM('1:31'!U5)</f>
        <v>0</v>
      </c>
      <c r="V5" s="25">
        <f>SUM('1:31'!V5)</f>
        <v>0</v>
      </c>
      <c r="W5" s="25">
        <f>SUM('1:31'!W5)</f>
        <v>0</v>
      </c>
      <c r="X5" s="25">
        <f>SUM('1:31'!X5)</f>
        <v>0</v>
      </c>
      <c r="Y5" s="25">
        <f>SUM('1:31'!Y5)</f>
        <v>25</v>
      </c>
      <c r="Z5" s="25">
        <f>SUM('1:31'!Z5)</f>
        <v>0</v>
      </c>
      <c r="AA5" s="25">
        <f>SUM('1:31'!AA5)</f>
        <v>0</v>
      </c>
      <c r="AB5" s="25">
        <f>SUM('1:31'!AB5)</f>
        <v>0</v>
      </c>
      <c r="AC5" s="25">
        <f>SUM('1:31'!AC5)</f>
        <v>0</v>
      </c>
    </row>
    <row r="6" spans="1:29" ht="27" customHeight="1" x14ac:dyDescent="0.25">
      <c r="A6" s="3"/>
      <c r="B6" s="1"/>
      <c r="C6" s="1" t="s">
        <v>30</v>
      </c>
      <c r="D6" s="27">
        <f>SUM('1:31'!D6)</f>
        <v>540</v>
      </c>
      <c r="E6" s="2"/>
      <c r="F6" s="25">
        <f>SUM('1:31'!F6)</f>
        <v>4144</v>
      </c>
      <c r="G6" s="25">
        <f>SUM('1:31'!G6)</f>
        <v>0</v>
      </c>
      <c r="H6" s="25">
        <f>SUM('1:31'!H6)</f>
        <v>675</v>
      </c>
      <c r="I6" s="25">
        <f>SUM('1:31'!I6)</f>
        <v>0</v>
      </c>
      <c r="J6" s="25">
        <f>SUM('1:31'!J6)</f>
        <v>2100</v>
      </c>
      <c r="K6" s="25">
        <f>SUM('1:31'!K6)</f>
        <v>276</v>
      </c>
      <c r="L6" s="25">
        <f>SUM('1:31'!L6)</f>
        <v>50</v>
      </c>
      <c r="M6" s="25">
        <f>SUM('1:31'!M6)</f>
        <v>0</v>
      </c>
      <c r="N6" s="25">
        <f>SUM('1:31'!N6)</f>
        <v>0</v>
      </c>
      <c r="O6" s="25">
        <f>SUM('1:31'!O6)</f>
        <v>0</v>
      </c>
      <c r="P6" s="25">
        <f>SUM('1:31'!P6)</f>
        <v>0</v>
      </c>
      <c r="Q6" s="138">
        <f>SUM('1:31'!Q6)</f>
        <v>0</v>
      </c>
      <c r="R6" s="142">
        <f>SUM('1:31'!R6)</f>
        <v>0</v>
      </c>
      <c r="S6" s="143">
        <f>SUM('1:31'!S6)</f>
        <v>969</v>
      </c>
      <c r="T6" s="143">
        <f>SUM('1:31'!T6)</f>
        <v>0</v>
      </c>
      <c r="U6" s="144">
        <f>SUM('1:31'!U6)</f>
        <v>74</v>
      </c>
      <c r="V6" s="25">
        <f>SUM('1:31'!V6)</f>
        <v>0</v>
      </c>
      <c r="W6" s="25">
        <f>SUM('1:31'!W6)</f>
        <v>0</v>
      </c>
      <c r="X6" s="25">
        <f>SUM('1:31'!X6)</f>
        <v>0</v>
      </c>
      <c r="Y6" s="25">
        <f>SUM('1:31'!Y6)</f>
        <v>0</v>
      </c>
      <c r="Z6" s="25">
        <f>SUM('1:31'!Z6)</f>
        <v>0</v>
      </c>
      <c r="AA6" s="25">
        <f>SUM('1:31'!AA6)</f>
        <v>0</v>
      </c>
      <c r="AB6" s="25">
        <f>SUM('1:31'!AB6)</f>
        <v>0</v>
      </c>
      <c r="AC6" s="25">
        <f>SUM('1:31'!AC6)</f>
        <v>0</v>
      </c>
    </row>
    <row r="7" spans="1:29" ht="27" customHeight="1" x14ac:dyDescent="0.25">
      <c r="A7" s="3"/>
      <c r="B7" s="1"/>
      <c r="C7" s="1"/>
      <c r="D7" s="27"/>
      <c r="E7" s="2"/>
      <c r="F7" s="25">
        <f>SUM('1:31'!F7)</f>
        <v>7585</v>
      </c>
      <c r="G7" s="25">
        <f>SUM('1:31'!G7)</f>
        <v>410</v>
      </c>
      <c r="H7" s="25">
        <f>SUM('1:31'!H7)</f>
        <v>0</v>
      </c>
      <c r="I7" s="25">
        <f>SUM('1:31'!I7)</f>
        <v>0</v>
      </c>
      <c r="J7" s="25">
        <f>SUM('1:31'!J7)</f>
        <v>2300</v>
      </c>
      <c r="K7" s="25">
        <f>SUM('1:31'!K7)</f>
        <v>167</v>
      </c>
      <c r="L7" s="25">
        <f>SUM('1:31'!L7)</f>
        <v>0</v>
      </c>
      <c r="M7" s="25">
        <f>SUM('1:31'!M7)</f>
        <v>0</v>
      </c>
      <c r="N7" s="25">
        <f>SUM('1:31'!N7)</f>
        <v>0</v>
      </c>
      <c r="O7" s="25">
        <f>SUM('1:31'!O7)</f>
        <v>0</v>
      </c>
      <c r="P7" s="25">
        <f>SUM('1:31'!P7)</f>
        <v>0</v>
      </c>
      <c r="Q7" s="138">
        <f>SUM('1:31'!Q7)</f>
        <v>3000</v>
      </c>
      <c r="R7" s="142">
        <f>SUM('1:31'!R7)</f>
        <v>0</v>
      </c>
      <c r="S7" s="143">
        <f>SUM('1:31'!S7)</f>
        <v>376</v>
      </c>
      <c r="T7" s="143">
        <f>SUM('1:31'!T7)</f>
        <v>0</v>
      </c>
      <c r="U7" s="144">
        <f>SUM('1:31'!U7)</f>
        <v>202</v>
      </c>
      <c r="V7" s="25">
        <f>SUM('1:31'!V7)</f>
        <v>0</v>
      </c>
      <c r="W7" s="25">
        <f>SUM('1:31'!W7)</f>
        <v>0</v>
      </c>
      <c r="X7" s="25">
        <f>SUM('1:31'!X7)</f>
        <v>0</v>
      </c>
      <c r="Y7" s="25">
        <f>SUM('1:31'!Y7)</f>
        <v>1130</v>
      </c>
      <c r="Z7" s="25">
        <f>SUM('1:31'!Z7)</f>
        <v>0</v>
      </c>
      <c r="AA7" s="25">
        <f>SUM('1:31'!AA7)</f>
        <v>0</v>
      </c>
      <c r="AB7" s="25">
        <f>SUM('1:31'!AB7)</f>
        <v>0</v>
      </c>
      <c r="AC7" s="25">
        <f>SUM('1:31'!AC7)</f>
        <v>0</v>
      </c>
    </row>
    <row r="8" spans="1:29" ht="27" customHeight="1" x14ac:dyDescent="0.25">
      <c r="A8" s="3"/>
      <c r="B8" s="1"/>
      <c r="C8" s="1"/>
      <c r="D8" s="27"/>
      <c r="E8" s="2"/>
      <c r="F8" s="25">
        <f>SUM('1:31'!F8)</f>
        <v>4337</v>
      </c>
      <c r="G8" s="25">
        <f>SUM('1:31'!G8)</f>
        <v>265</v>
      </c>
      <c r="H8" s="25">
        <f>SUM('1:31'!H8)</f>
        <v>425</v>
      </c>
      <c r="I8" s="25">
        <f>SUM('1:31'!I8)</f>
        <v>0</v>
      </c>
      <c r="J8" s="25">
        <f>SUM('1:31'!J8)</f>
        <v>1835</v>
      </c>
      <c r="K8" s="25">
        <f>SUM('1:31'!K8)</f>
        <v>221</v>
      </c>
      <c r="L8" s="25">
        <f>SUM('1:31'!L8)</f>
        <v>0</v>
      </c>
      <c r="M8" s="25">
        <f>SUM('1:31'!M8)</f>
        <v>0</v>
      </c>
      <c r="N8" s="25">
        <f>SUM('1:31'!N8)</f>
        <v>0</v>
      </c>
      <c r="O8" s="25">
        <f>SUM('1:31'!O8)</f>
        <v>0</v>
      </c>
      <c r="P8" s="25">
        <f>SUM('1:31'!P8)</f>
        <v>0</v>
      </c>
      <c r="Q8" s="138">
        <f>SUM('1:31'!Q8)</f>
        <v>500</v>
      </c>
      <c r="R8" s="142">
        <f>SUM('1:31'!R8)</f>
        <v>0</v>
      </c>
      <c r="S8" s="143">
        <f>SUM('1:31'!S8)</f>
        <v>50</v>
      </c>
      <c r="T8" s="143">
        <f>SUM('1:31'!T8)</f>
        <v>0</v>
      </c>
      <c r="U8" s="144">
        <f>SUM('1:31'!U8)</f>
        <v>121</v>
      </c>
      <c r="V8" s="25">
        <f>SUM('1:31'!V8)</f>
        <v>0</v>
      </c>
      <c r="W8" s="25">
        <f>SUM('1:31'!W8)</f>
        <v>0</v>
      </c>
      <c r="X8" s="25">
        <f>SUM('1:31'!X8)</f>
        <v>920</v>
      </c>
      <c r="Y8" s="25">
        <f>SUM('1:31'!Y8)</f>
        <v>0</v>
      </c>
      <c r="Z8" s="25">
        <f>SUM('1:31'!Z8)</f>
        <v>0</v>
      </c>
      <c r="AA8" s="25">
        <f>SUM('1:31'!AA8)</f>
        <v>0</v>
      </c>
      <c r="AB8" s="25">
        <f>SUM('1:31'!AB8)</f>
        <v>0</v>
      </c>
      <c r="AC8" s="25">
        <f>SUM('1:31'!AC8)</f>
        <v>0</v>
      </c>
    </row>
    <row r="9" spans="1:29" ht="27" customHeight="1" x14ac:dyDescent="0.25">
      <c r="A9" s="3"/>
      <c r="B9" s="1"/>
      <c r="C9" s="1"/>
      <c r="D9" s="27"/>
      <c r="E9" s="2"/>
      <c r="F9" s="25">
        <f>SUM('1:31'!F9)</f>
        <v>7949</v>
      </c>
      <c r="G9" s="25">
        <f>SUM('1:31'!G9)</f>
        <v>3156</v>
      </c>
      <c r="H9" s="25">
        <f>SUM('1:31'!H9)</f>
        <v>2980</v>
      </c>
      <c r="I9" s="25">
        <f>SUM('1:31'!I9)</f>
        <v>0</v>
      </c>
      <c r="J9" s="25">
        <f>SUM('1:31'!J9)</f>
        <v>1625</v>
      </c>
      <c r="K9" s="25">
        <f>SUM('1:31'!K9)</f>
        <v>28</v>
      </c>
      <c r="L9" s="25">
        <f>SUM('1:31'!L9)</f>
        <v>0</v>
      </c>
      <c r="M9" s="25">
        <f>SUM('1:31'!M9)</f>
        <v>0</v>
      </c>
      <c r="N9" s="25">
        <f>SUM('1:31'!N9)</f>
        <v>0</v>
      </c>
      <c r="O9" s="25">
        <f>SUM('1:31'!O9)</f>
        <v>0</v>
      </c>
      <c r="P9" s="25">
        <f>SUM('1:31'!P9)</f>
        <v>0</v>
      </c>
      <c r="Q9" s="138">
        <f>SUM('1:31'!Q9)</f>
        <v>0</v>
      </c>
      <c r="R9" s="142">
        <f>SUM('1:31'!R9)</f>
        <v>0</v>
      </c>
      <c r="S9" s="143">
        <f>SUM('1:31'!S9)</f>
        <v>0</v>
      </c>
      <c r="T9" s="143">
        <f>SUM('1:31'!T9)</f>
        <v>0</v>
      </c>
      <c r="U9" s="144">
        <f>SUM('1:31'!U9)</f>
        <v>160</v>
      </c>
      <c r="V9" s="25">
        <f>SUM('1:31'!V9)</f>
        <v>0</v>
      </c>
      <c r="W9" s="25">
        <f>SUM('1:31'!W9)</f>
        <v>0</v>
      </c>
      <c r="X9" s="25">
        <f>SUM('1:31'!X9)</f>
        <v>0</v>
      </c>
      <c r="Y9" s="25">
        <f>SUM('1:31'!Y9)</f>
        <v>0</v>
      </c>
      <c r="Z9" s="25">
        <f>SUM('1:31'!Z9)</f>
        <v>0</v>
      </c>
      <c r="AA9" s="25">
        <f>SUM('1:31'!AA9)</f>
        <v>0</v>
      </c>
      <c r="AB9" s="25">
        <f>SUM('1:31'!AB9)</f>
        <v>0</v>
      </c>
      <c r="AC9" s="25">
        <f>SUM('1:31'!AC9)</f>
        <v>0</v>
      </c>
    </row>
    <row r="10" spans="1:29" ht="27" customHeight="1" x14ac:dyDescent="0.25">
      <c r="A10" s="3"/>
      <c r="B10" s="1"/>
      <c r="C10" s="1"/>
      <c r="D10" s="27"/>
      <c r="E10" s="2"/>
      <c r="F10" s="25">
        <f>SUM('1:31'!F10)</f>
        <v>15636</v>
      </c>
      <c r="G10" s="25">
        <f>SUM('1:31'!G10)</f>
        <v>6254</v>
      </c>
      <c r="H10" s="25">
        <f>SUM('1:31'!H10)</f>
        <v>7017</v>
      </c>
      <c r="I10" s="25">
        <f>SUM('1:31'!I10)</f>
        <v>0</v>
      </c>
      <c r="J10" s="25">
        <f>SUM('1:31'!J10)</f>
        <v>400</v>
      </c>
      <c r="K10" s="25">
        <f>SUM('1:31'!K10)</f>
        <v>150</v>
      </c>
      <c r="L10" s="25">
        <f>SUM('1:31'!L10)</f>
        <v>0</v>
      </c>
      <c r="M10" s="25">
        <f>SUM('1:31'!M10)</f>
        <v>0</v>
      </c>
      <c r="N10" s="25">
        <f>SUM('1:31'!N10)</f>
        <v>0</v>
      </c>
      <c r="O10" s="25">
        <f>SUM('1:31'!O10)</f>
        <v>0</v>
      </c>
      <c r="P10" s="25">
        <f>SUM('1:31'!P10)</f>
        <v>0</v>
      </c>
      <c r="Q10" s="138">
        <f>SUM('1:31'!Q10)</f>
        <v>0</v>
      </c>
      <c r="R10" s="142">
        <f>SUM('1:31'!R10)</f>
        <v>0</v>
      </c>
      <c r="S10" s="143">
        <f>SUM('1:31'!S10)</f>
        <v>0</v>
      </c>
      <c r="T10" s="143">
        <f>SUM('1:31'!T10)</f>
        <v>0</v>
      </c>
      <c r="U10" s="144">
        <f>SUM('1:31'!U10)</f>
        <v>0</v>
      </c>
      <c r="V10" s="25">
        <f>SUM('1:31'!V10)</f>
        <v>0</v>
      </c>
      <c r="W10" s="25">
        <f>SUM('1:31'!W10)</f>
        <v>0</v>
      </c>
      <c r="X10" s="25">
        <f>SUM('1:31'!X10)</f>
        <v>0</v>
      </c>
      <c r="Y10" s="25">
        <f>SUM('1:31'!Y10)</f>
        <v>1815</v>
      </c>
      <c r="Z10" s="25">
        <f>SUM('1:31'!Z10)</f>
        <v>0</v>
      </c>
      <c r="AA10" s="25">
        <f>SUM('1:31'!AA10)</f>
        <v>0</v>
      </c>
      <c r="AB10" s="25">
        <f>SUM('1:31'!AB10)</f>
        <v>0</v>
      </c>
      <c r="AC10" s="25">
        <f>SUM('1:31'!AC10)</f>
        <v>0</v>
      </c>
    </row>
    <row r="11" spans="1:29" ht="27" customHeight="1" x14ac:dyDescent="0.25">
      <c r="A11" s="3"/>
      <c r="B11" s="1"/>
      <c r="C11" s="1"/>
      <c r="D11" s="27"/>
      <c r="E11" s="2"/>
      <c r="F11" s="25">
        <f>SUM('1:31'!F11)</f>
        <v>9405</v>
      </c>
      <c r="G11" s="25">
        <f>SUM('1:31'!G11)</f>
        <v>4525</v>
      </c>
      <c r="H11" s="25">
        <f>SUM('1:31'!H11)</f>
        <v>699</v>
      </c>
      <c r="I11" s="25">
        <f>SUM('1:31'!I11)</f>
        <v>0</v>
      </c>
      <c r="J11" s="25">
        <f>SUM('1:31'!J11)</f>
        <v>200</v>
      </c>
      <c r="K11" s="25">
        <f>SUM('1:31'!K11)</f>
        <v>581</v>
      </c>
      <c r="L11" s="25">
        <f>SUM('1:31'!L11)</f>
        <v>688</v>
      </c>
      <c r="M11" s="25">
        <f>SUM('1:31'!M11)</f>
        <v>0</v>
      </c>
      <c r="N11" s="25">
        <f>SUM('1:31'!N11)</f>
        <v>0</v>
      </c>
      <c r="O11" s="25">
        <f>SUM('1:31'!O11)</f>
        <v>0</v>
      </c>
      <c r="P11" s="25">
        <f>SUM('1:31'!P11)</f>
        <v>0</v>
      </c>
      <c r="Q11" s="138">
        <f>SUM('1:31'!Q11)</f>
        <v>1000</v>
      </c>
      <c r="R11" s="142">
        <f>SUM('1:31'!R11)</f>
        <v>1670</v>
      </c>
      <c r="S11" s="143">
        <f>SUM('1:31'!S11)</f>
        <v>42</v>
      </c>
      <c r="T11" s="143">
        <f>SUM('1:31'!T11)</f>
        <v>0</v>
      </c>
      <c r="U11" s="144">
        <f>SUM('1:31'!U11)</f>
        <v>0</v>
      </c>
      <c r="V11" s="25">
        <f>SUM('1:31'!V11)</f>
        <v>0</v>
      </c>
      <c r="W11" s="25">
        <f>SUM('1:31'!W11)</f>
        <v>0</v>
      </c>
      <c r="X11" s="25">
        <f>SUM('1:31'!X11)</f>
        <v>0</v>
      </c>
      <c r="Y11" s="25">
        <f>SUM('1:31'!Y11)</f>
        <v>0</v>
      </c>
      <c r="Z11" s="25">
        <f>SUM('1:31'!Z11)</f>
        <v>0</v>
      </c>
      <c r="AA11" s="25">
        <f>SUM('1:31'!AA11)</f>
        <v>0</v>
      </c>
      <c r="AB11" s="25">
        <f>SUM('1:31'!AB11)</f>
        <v>0</v>
      </c>
      <c r="AC11" s="25">
        <f>SUM('1:31'!AC11)</f>
        <v>0</v>
      </c>
    </row>
    <row r="12" spans="1:29" ht="27" customHeight="1" x14ac:dyDescent="0.25">
      <c r="A12" s="3"/>
      <c r="B12" s="1"/>
      <c r="C12" s="1"/>
      <c r="D12" s="27"/>
      <c r="E12" s="2"/>
      <c r="F12" s="25">
        <f>SUM('1:31'!F12)</f>
        <v>16729</v>
      </c>
      <c r="G12" s="25">
        <f>SUM('1:31'!G12)</f>
        <v>355</v>
      </c>
      <c r="H12" s="25">
        <f>SUM('1:31'!H12)</f>
        <v>3895</v>
      </c>
      <c r="I12" s="25">
        <f>SUM('1:31'!I12)</f>
        <v>0</v>
      </c>
      <c r="J12" s="25">
        <f>SUM('1:31'!J12)</f>
        <v>0</v>
      </c>
      <c r="K12" s="25">
        <f>SUM('1:31'!K12)</f>
        <v>307</v>
      </c>
      <c r="L12" s="25">
        <f>SUM('1:31'!L12)</f>
        <v>2350</v>
      </c>
      <c r="M12" s="25">
        <f>SUM('1:31'!M12)</f>
        <v>0</v>
      </c>
      <c r="N12" s="25">
        <f>SUM('1:31'!N12)</f>
        <v>0</v>
      </c>
      <c r="O12" s="25">
        <f>SUM('1:31'!O12)</f>
        <v>1200</v>
      </c>
      <c r="P12" s="25">
        <f>SUM('1:31'!P12)</f>
        <v>0</v>
      </c>
      <c r="Q12" s="138">
        <f>SUM('1:31'!Q12)</f>
        <v>8500</v>
      </c>
      <c r="R12" s="142">
        <f>SUM('1:31'!R12)</f>
        <v>0</v>
      </c>
      <c r="S12" s="143">
        <f>SUM('1:31'!S12)</f>
        <v>0</v>
      </c>
      <c r="T12" s="143">
        <f>SUM('1:31'!T12)</f>
        <v>122</v>
      </c>
      <c r="U12" s="144">
        <f>SUM('1:31'!U12)</f>
        <v>0</v>
      </c>
      <c r="V12" s="25">
        <f>SUM('1:31'!V12)</f>
        <v>0</v>
      </c>
      <c r="W12" s="25">
        <f>SUM('1:31'!W12)</f>
        <v>0</v>
      </c>
      <c r="X12" s="25">
        <f>SUM('1:31'!X12)</f>
        <v>0</v>
      </c>
      <c r="Y12" s="25">
        <f>SUM('1:31'!Y12)</f>
        <v>0</v>
      </c>
      <c r="Z12" s="25">
        <f>SUM('1:31'!Z12)</f>
        <v>0</v>
      </c>
      <c r="AA12" s="25">
        <f>SUM('1:31'!AA12)</f>
        <v>0</v>
      </c>
      <c r="AB12" s="25">
        <f>SUM('1:31'!AB12)</f>
        <v>0</v>
      </c>
      <c r="AC12" s="25">
        <f>SUM('1:31'!AC12)</f>
        <v>0</v>
      </c>
    </row>
    <row r="13" spans="1:29" ht="27" customHeight="1" x14ac:dyDescent="0.25">
      <c r="A13" s="3"/>
      <c r="B13" s="1"/>
      <c r="C13" s="1"/>
      <c r="D13" s="27"/>
      <c r="E13" s="2"/>
      <c r="F13" s="25">
        <f>SUM('1:31'!F13)</f>
        <v>18367</v>
      </c>
      <c r="G13" s="25">
        <f>SUM('1:31'!G13)</f>
        <v>2060</v>
      </c>
      <c r="H13" s="25">
        <f>SUM('1:31'!H13)</f>
        <v>10058</v>
      </c>
      <c r="I13" s="25">
        <f>SUM('1:31'!I13)</f>
        <v>50</v>
      </c>
      <c r="J13" s="25">
        <f>SUM('1:31'!J13)</f>
        <v>500</v>
      </c>
      <c r="K13" s="25">
        <f>SUM('1:31'!K13)</f>
        <v>71</v>
      </c>
      <c r="L13" s="25">
        <f>SUM('1:31'!L13)</f>
        <v>485</v>
      </c>
      <c r="M13" s="25">
        <f>SUM('1:31'!M13)</f>
        <v>0</v>
      </c>
      <c r="N13" s="25">
        <f>SUM('1:31'!N13)</f>
        <v>0</v>
      </c>
      <c r="O13" s="25">
        <f>SUM('1:31'!O13)</f>
        <v>0</v>
      </c>
      <c r="P13" s="25">
        <f>SUM('1:31'!P13)</f>
        <v>0</v>
      </c>
      <c r="Q13" s="138">
        <f>SUM('1:31'!Q13)</f>
        <v>5000</v>
      </c>
      <c r="R13" s="142">
        <f>SUM('1:31'!R13)</f>
        <v>0</v>
      </c>
      <c r="S13" s="143">
        <f>SUM('1:31'!S13)</f>
        <v>143</v>
      </c>
      <c r="T13" s="143">
        <f>SUM('1:31'!T13)</f>
        <v>0</v>
      </c>
      <c r="U13" s="144">
        <f>SUM('1:31'!U13)</f>
        <v>0</v>
      </c>
      <c r="V13" s="25">
        <f>SUM('1:31'!V13)</f>
        <v>0</v>
      </c>
      <c r="W13" s="25">
        <f>SUM('1:31'!W13)</f>
        <v>0</v>
      </c>
      <c r="X13" s="25">
        <f>SUM('1:31'!X13)</f>
        <v>0</v>
      </c>
      <c r="Y13" s="25">
        <f>SUM('1:31'!Y13)</f>
        <v>0</v>
      </c>
      <c r="Z13" s="25">
        <f>SUM('1:31'!Z13)</f>
        <v>0</v>
      </c>
      <c r="AA13" s="25">
        <f>SUM('1:31'!AA13)</f>
        <v>0</v>
      </c>
      <c r="AB13" s="25">
        <f>SUM('1:31'!AB13)</f>
        <v>0</v>
      </c>
      <c r="AC13" s="25">
        <f>SUM('1:31'!AC13)</f>
        <v>0</v>
      </c>
    </row>
    <row r="14" spans="1:29" ht="27" customHeight="1" x14ac:dyDescent="0.25">
      <c r="A14" s="3"/>
      <c r="B14" s="1"/>
      <c r="C14" s="1"/>
      <c r="D14" s="27"/>
      <c r="E14" s="2"/>
      <c r="F14" s="25">
        <f>SUM('1:31'!F14)</f>
        <v>7267</v>
      </c>
      <c r="G14" s="25">
        <f>SUM('1:31'!G14)</f>
        <v>1045</v>
      </c>
      <c r="H14" s="25">
        <f>SUM('1:31'!H14)</f>
        <v>3255</v>
      </c>
      <c r="I14" s="25">
        <f>SUM('1:31'!I14)</f>
        <v>0</v>
      </c>
      <c r="J14" s="25">
        <f>SUM('1:31'!J14)</f>
        <v>100</v>
      </c>
      <c r="K14" s="25">
        <f>SUM('1:31'!K14)</f>
        <v>127</v>
      </c>
      <c r="L14" s="25">
        <f>SUM('1:31'!L14)</f>
        <v>230</v>
      </c>
      <c r="M14" s="25">
        <f>SUM('1:31'!M14)</f>
        <v>0</v>
      </c>
      <c r="N14" s="25">
        <f>SUM('1:31'!N14)</f>
        <v>0</v>
      </c>
      <c r="O14" s="25">
        <f>SUM('1:31'!O14)</f>
        <v>0</v>
      </c>
      <c r="P14" s="25">
        <f>SUM('1:31'!P14)</f>
        <v>0</v>
      </c>
      <c r="Q14" s="138">
        <f>SUM('1:31'!Q14)</f>
        <v>1000</v>
      </c>
      <c r="R14" s="142">
        <f>SUM('1:31'!R14)</f>
        <v>0</v>
      </c>
      <c r="S14" s="143">
        <f>SUM('1:31'!S14)</f>
        <v>110</v>
      </c>
      <c r="T14" s="143">
        <f>SUM('1:31'!T14)</f>
        <v>0</v>
      </c>
      <c r="U14" s="144">
        <f>SUM('1:31'!U14)</f>
        <v>0</v>
      </c>
      <c r="V14" s="25">
        <f>SUM('1:31'!V14)</f>
        <v>0</v>
      </c>
      <c r="W14" s="25">
        <f>SUM('1:31'!W14)</f>
        <v>0</v>
      </c>
      <c r="X14" s="25">
        <f>SUM('1:31'!X14)</f>
        <v>1400</v>
      </c>
      <c r="Y14" s="25">
        <f>SUM('1:31'!Y14)</f>
        <v>0</v>
      </c>
      <c r="Z14" s="25">
        <f>SUM('1:31'!Z14)</f>
        <v>0</v>
      </c>
      <c r="AA14" s="25">
        <f>SUM('1:31'!AA14)</f>
        <v>0</v>
      </c>
      <c r="AB14" s="25">
        <f>SUM('1:31'!AB14)</f>
        <v>0</v>
      </c>
      <c r="AC14" s="25">
        <f>SUM('1:31'!AC14)</f>
        <v>0</v>
      </c>
    </row>
    <row r="15" spans="1:29" ht="27" customHeight="1" x14ac:dyDescent="0.25">
      <c r="A15" s="3"/>
      <c r="B15" s="1"/>
      <c r="C15" s="1"/>
      <c r="D15" s="27"/>
      <c r="E15" s="2"/>
      <c r="F15" s="25">
        <f>SUM('1:31'!F15)</f>
        <v>5042</v>
      </c>
      <c r="G15" s="25">
        <f>SUM('1:31'!G15)</f>
        <v>185</v>
      </c>
      <c r="H15" s="25">
        <f>SUM('1:31'!H15)</f>
        <v>2443</v>
      </c>
      <c r="I15" s="25">
        <f>SUM('1:31'!I15)</f>
        <v>0</v>
      </c>
      <c r="J15" s="25">
        <f>SUM('1:31'!J15)</f>
        <v>200</v>
      </c>
      <c r="K15" s="25">
        <f>SUM('1:31'!K15)</f>
        <v>12</v>
      </c>
      <c r="L15" s="25">
        <f>SUM('1:31'!L15)</f>
        <v>180</v>
      </c>
      <c r="M15" s="25">
        <f>SUM('1:31'!M15)</f>
        <v>0</v>
      </c>
      <c r="N15" s="25">
        <f>SUM('1:31'!N15)</f>
        <v>0</v>
      </c>
      <c r="O15" s="25">
        <f>SUM('1:31'!O15)</f>
        <v>0</v>
      </c>
      <c r="P15" s="25">
        <f>SUM('1:31'!P15)</f>
        <v>0</v>
      </c>
      <c r="Q15" s="138">
        <f>SUM('1:31'!Q15)</f>
        <v>2000</v>
      </c>
      <c r="R15" s="142">
        <f>SUM('1:31'!R15)</f>
        <v>0</v>
      </c>
      <c r="S15" s="143">
        <f>SUM('1:31'!S15)</f>
        <v>0</v>
      </c>
      <c r="T15" s="143">
        <f>SUM('1:31'!T15)</f>
        <v>0</v>
      </c>
      <c r="U15" s="144">
        <f>SUM('1:31'!U15)</f>
        <v>22</v>
      </c>
      <c r="V15" s="25">
        <f>SUM('1:31'!V15)</f>
        <v>0</v>
      </c>
      <c r="W15" s="25">
        <f>SUM('1:31'!W15)</f>
        <v>0</v>
      </c>
      <c r="X15" s="25">
        <f>SUM('1:31'!X15)</f>
        <v>0</v>
      </c>
      <c r="Y15" s="25">
        <f>SUM('1:31'!Y15)</f>
        <v>0</v>
      </c>
      <c r="Z15" s="25">
        <f>SUM('1:31'!Z15)</f>
        <v>0</v>
      </c>
      <c r="AA15" s="25">
        <f>SUM('1:31'!AA15)</f>
        <v>0</v>
      </c>
      <c r="AB15" s="25">
        <f>SUM('1:31'!AB15)</f>
        <v>0</v>
      </c>
      <c r="AC15" s="25">
        <f>SUM('1:31'!AC15)</f>
        <v>0</v>
      </c>
    </row>
    <row r="16" spans="1:29" ht="27" customHeight="1" x14ac:dyDescent="0.25">
      <c r="A16" s="3"/>
      <c r="B16" s="1"/>
      <c r="C16" s="1"/>
      <c r="D16" s="27"/>
      <c r="E16" s="2"/>
      <c r="F16" s="25">
        <f>SUM('1:31'!F16)</f>
        <v>19036</v>
      </c>
      <c r="G16" s="25">
        <f>SUM('1:31'!G16)</f>
        <v>70</v>
      </c>
      <c r="H16" s="25">
        <f>SUM('1:31'!H16)</f>
        <v>3319</v>
      </c>
      <c r="I16" s="25">
        <f>SUM('1:31'!I16)</f>
        <v>0</v>
      </c>
      <c r="J16" s="25">
        <f>SUM('1:31'!J16)</f>
        <v>1000</v>
      </c>
      <c r="K16" s="25">
        <f>SUM('1:31'!K16)</f>
        <v>12</v>
      </c>
      <c r="L16" s="25">
        <f>SUM('1:31'!L16)</f>
        <v>2635</v>
      </c>
      <c r="M16" s="25">
        <f>SUM('1:31'!M16)</f>
        <v>0</v>
      </c>
      <c r="N16" s="25">
        <f>SUM('1:31'!N16)</f>
        <v>0</v>
      </c>
      <c r="O16" s="25">
        <f>SUM('1:31'!O16)</f>
        <v>0</v>
      </c>
      <c r="P16" s="25">
        <f>SUM('1:31'!P16)</f>
        <v>0</v>
      </c>
      <c r="Q16" s="138">
        <f>SUM('1:31'!Q16)</f>
        <v>12000</v>
      </c>
      <c r="R16" s="142">
        <f>SUM('1:31'!R16)</f>
        <v>0</v>
      </c>
      <c r="S16" s="143">
        <f>SUM('1:31'!S16)</f>
        <v>0</v>
      </c>
      <c r="T16" s="143">
        <f>SUM('1:31'!T16)</f>
        <v>0</v>
      </c>
      <c r="U16" s="144">
        <f>SUM('1:31'!U16)</f>
        <v>0</v>
      </c>
      <c r="V16" s="25">
        <f>SUM('1:31'!V16)</f>
        <v>0</v>
      </c>
      <c r="W16" s="25">
        <f>SUM('1:31'!W16)</f>
        <v>0</v>
      </c>
      <c r="X16" s="25">
        <f>SUM('1:31'!X16)</f>
        <v>0</v>
      </c>
      <c r="Y16" s="25">
        <f>SUM('1:31'!Y16)</f>
        <v>0</v>
      </c>
      <c r="Z16" s="25">
        <f>SUM('1:31'!Z16)</f>
        <v>0</v>
      </c>
      <c r="AA16" s="25">
        <f>SUM('1:31'!AA16)</f>
        <v>0</v>
      </c>
      <c r="AB16" s="25">
        <f>SUM('1:31'!AB16)</f>
        <v>0</v>
      </c>
      <c r="AC16" s="25">
        <f>SUM('1:31'!AC16)</f>
        <v>0</v>
      </c>
    </row>
    <row r="17" spans="1:29" ht="27" customHeight="1" x14ac:dyDescent="0.25">
      <c r="A17" s="3"/>
      <c r="B17" s="1"/>
      <c r="C17" s="1"/>
      <c r="D17" s="27"/>
      <c r="E17" s="2"/>
      <c r="F17" s="25">
        <f>SUM('1:31'!F17)</f>
        <v>11559</v>
      </c>
      <c r="G17" s="25">
        <f>SUM('1:31'!G17)</f>
        <v>880</v>
      </c>
      <c r="H17" s="25">
        <f>SUM('1:31'!H17)</f>
        <v>6604</v>
      </c>
      <c r="I17" s="25">
        <f>SUM('1:31'!I17)</f>
        <v>0</v>
      </c>
      <c r="J17" s="25">
        <f>SUM('1:31'!J17)</f>
        <v>1000</v>
      </c>
      <c r="K17" s="25">
        <f>SUM('1:31'!K17)</f>
        <v>10</v>
      </c>
      <c r="L17" s="25">
        <f>SUM('1:31'!L17)</f>
        <v>1065</v>
      </c>
      <c r="M17" s="25">
        <f>SUM('1:31'!M17)</f>
        <v>0</v>
      </c>
      <c r="N17" s="25">
        <f>SUM('1:31'!N17)</f>
        <v>0</v>
      </c>
      <c r="O17" s="25">
        <f>SUM('1:31'!O17)</f>
        <v>0</v>
      </c>
      <c r="P17" s="25">
        <f>SUM('1:31'!P17)</f>
        <v>0</v>
      </c>
      <c r="Q17" s="138">
        <f>SUM('1:31'!Q17)</f>
        <v>2000</v>
      </c>
      <c r="R17" s="142">
        <f>SUM('1:31'!R17)</f>
        <v>0</v>
      </c>
      <c r="S17" s="143">
        <f>SUM('1:31'!S17)</f>
        <v>0</v>
      </c>
      <c r="T17" s="143">
        <f>SUM('1:31'!T17)</f>
        <v>0</v>
      </c>
      <c r="U17" s="144">
        <f>SUM('1:31'!U17)</f>
        <v>0</v>
      </c>
      <c r="V17" s="25">
        <f>SUM('1:31'!V17)</f>
        <v>0</v>
      </c>
      <c r="W17" s="25">
        <f>SUM('1:31'!W17)</f>
        <v>0</v>
      </c>
      <c r="X17" s="25">
        <f>SUM('1:31'!X17)</f>
        <v>0</v>
      </c>
      <c r="Y17" s="25">
        <f>SUM('1:31'!Y17)</f>
        <v>0</v>
      </c>
      <c r="Z17" s="25">
        <f>SUM('1:31'!Z17)</f>
        <v>0</v>
      </c>
      <c r="AA17" s="25">
        <f>SUM('1:31'!AA17)</f>
        <v>0</v>
      </c>
      <c r="AB17" s="25">
        <f>SUM('1:31'!AB17)</f>
        <v>0</v>
      </c>
      <c r="AC17" s="25">
        <f>SUM('1:31'!AC17)</f>
        <v>0</v>
      </c>
    </row>
    <row r="18" spans="1:29" ht="27" customHeight="1" x14ac:dyDescent="0.25">
      <c r="A18" s="3"/>
      <c r="B18" s="1"/>
      <c r="C18" s="1"/>
      <c r="D18" s="4"/>
      <c r="E18" s="2"/>
      <c r="F18" s="25">
        <f>SUM('1:31'!F18)</f>
        <v>6132.42</v>
      </c>
      <c r="G18" s="25">
        <f>SUM('1:31'!G18)</f>
        <v>1960.42</v>
      </c>
      <c r="H18" s="25">
        <f>SUM('1:31'!H18)</f>
        <v>3912</v>
      </c>
      <c r="I18" s="25">
        <f>SUM('1:31'!I18)</f>
        <v>0</v>
      </c>
      <c r="J18" s="25">
        <f>SUM('1:31'!J18)</f>
        <v>0</v>
      </c>
      <c r="K18" s="25">
        <f>SUM('1:31'!K18)</f>
        <v>10</v>
      </c>
      <c r="L18" s="25">
        <f>SUM('1:31'!L18)</f>
        <v>0</v>
      </c>
      <c r="M18" s="25">
        <f>SUM('1:31'!M18)</f>
        <v>0</v>
      </c>
      <c r="N18" s="25">
        <f>SUM('1:31'!N18)</f>
        <v>0</v>
      </c>
      <c r="O18" s="25">
        <f>SUM('1:31'!O18)</f>
        <v>0</v>
      </c>
      <c r="P18" s="25">
        <f>SUM('1:31'!P18)</f>
        <v>0</v>
      </c>
      <c r="Q18" s="138">
        <f>SUM('1:31'!Q18)</f>
        <v>0</v>
      </c>
      <c r="R18" s="142">
        <f>SUM('1:31'!R18)</f>
        <v>0</v>
      </c>
      <c r="S18" s="143">
        <f>SUM('1:31'!S18)</f>
        <v>0</v>
      </c>
      <c r="T18" s="143">
        <f>SUM('1:31'!T18)</f>
        <v>0</v>
      </c>
      <c r="U18" s="144">
        <f>SUM('1:31'!U18)</f>
        <v>0</v>
      </c>
      <c r="V18" s="25">
        <f>SUM('1:31'!V18)</f>
        <v>0</v>
      </c>
      <c r="W18" s="25">
        <f>SUM('1:31'!W18)</f>
        <v>0</v>
      </c>
      <c r="X18" s="25">
        <f>SUM('1:31'!X18)</f>
        <v>0</v>
      </c>
      <c r="Y18" s="25">
        <f>SUM('1:31'!Y18)</f>
        <v>0</v>
      </c>
      <c r="Z18" s="25">
        <f>SUM('1:31'!Z18)</f>
        <v>250</v>
      </c>
      <c r="AA18" s="25">
        <f>SUM('1:31'!AA18)</f>
        <v>0</v>
      </c>
      <c r="AB18" s="25">
        <f>SUM('1:31'!AB18)</f>
        <v>0</v>
      </c>
      <c r="AC18" s="25">
        <f>SUM('1:31'!AC18)</f>
        <v>0</v>
      </c>
    </row>
    <row r="19" spans="1:29" ht="27" customHeight="1" x14ac:dyDescent="0.25">
      <c r="A19" s="3"/>
      <c r="B19" s="1"/>
      <c r="C19" s="1"/>
      <c r="D19" s="4"/>
      <c r="E19" s="2"/>
      <c r="F19" s="25">
        <f>SUM('1:31'!F19)</f>
        <v>10318</v>
      </c>
      <c r="G19" s="25">
        <f>SUM('1:31'!G19)</f>
        <v>6335</v>
      </c>
      <c r="H19" s="25">
        <f>SUM('1:31'!H19)</f>
        <v>3681</v>
      </c>
      <c r="I19" s="25">
        <f>SUM('1:31'!I19)</f>
        <v>0</v>
      </c>
      <c r="J19" s="25">
        <f>SUM('1:31'!J19)</f>
        <v>0</v>
      </c>
      <c r="K19" s="25">
        <f>SUM('1:31'!K19)</f>
        <v>43</v>
      </c>
      <c r="L19" s="25">
        <f>SUM('1:31'!L19)</f>
        <v>0</v>
      </c>
      <c r="M19" s="25">
        <f>SUM('1:31'!M19)</f>
        <v>0</v>
      </c>
      <c r="N19" s="25">
        <f>SUM('1:31'!N19)</f>
        <v>0</v>
      </c>
      <c r="O19" s="25">
        <f>SUM('1:31'!O19)</f>
        <v>0</v>
      </c>
      <c r="P19" s="25">
        <f>SUM('1:31'!P19)</f>
        <v>0</v>
      </c>
      <c r="Q19" s="138">
        <f>SUM('1:31'!Q19)</f>
        <v>0</v>
      </c>
      <c r="R19" s="142">
        <f>SUM('1:31'!R19)</f>
        <v>0</v>
      </c>
      <c r="S19" s="143">
        <f>SUM('1:31'!S19)</f>
        <v>259</v>
      </c>
      <c r="T19" s="143">
        <f>SUM('1:31'!T19)</f>
        <v>0</v>
      </c>
      <c r="U19" s="144">
        <f>SUM('1:31'!U19)</f>
        <v>0</v>
      </c>
      <c r="V19" s="25">
        <f>SUM('1:31'!V19)</f>
        <v>0</v>
      </c>
      <c r="W19" s="25">
        <f>SUM('1:31'!W19)</f>
        <v>0</v>
      </c>
      <c r="X19" s="25">
        <f>SUM('1:31'!X19)</f>
        <v>0</v>
      </c>
      <c r="Y19" s="25">
        <f>SUM('1:31'!Y19)</f>
        <v>0</v>
      </c>
      <c r="Z19" s="25">
        <f>SUM('1:31'!Z19)</f>
        <v>0</v>
      </c>
      <c r="AA19" s="25">
        <f>SUM('1:31'!AA19)</f>
        <v>0</v>
      </c>
      <c r="AB19" s="25">
        <f>SUM('1:31'!AB19)</f>
        <v>0</v>
      </c>
      <c r="AC19" s="25">
        <f>SUM('1:31'!AC19)</f>
        <v>0</v>
      </c>
    </row>
    <row r="20" spans="1:29" ht="27" customHeight="1" x14ac:dyDescent="0.25">
      <c r="A20" s="3"/>
      <c r="B20" s="1"/>
      <c r="C20" s="1"/>
      <c r="D20" s="4"/>
      <c r="E20" s="2"/>
      <c r="F20" s="25">
        <f>SUM('1:31'!F20)</f>
        <v>14007</v>
      </c>
      <c r="G20" s="25">
        <f>SUM('1:31'!G20)</f>
        <v>2060</v>
      </c>
      <c r="H20" s="25">
        <f>SUM('1:31'!H20)</f>
        <v>795</v>
      </c>
      <c r="I20" s="25">
        <f>SUM('1:31'!I20)</f>
        <v>0</v>
      </c>
      <c r="J20" s="25">
        <f>SUM('1:31'!J20)</f>
        <v>0</v>
      </c>
      <c r="K20" s="25">
        <f>SUM('1:31'!K20)</f>
        <v>0</v>
      </c>
      <c r="L20" s="25">
        <f>SUM('1:31'!L20)</f>
        <v>0</v>
      </c>
      <c r="M20" s="25">
        <f>SUM('1:31'!M20)</f>
        <v>0</v>
      </c>
      <c r="N20" s="25">
        <f>SUM('1:31'!N20)</f>
        <v>0</v>
      </c>
      <c r="O20" s="25">
        <f>SUM('1:31'!O20)</f>
        <v>0</v>
      </c>
      <c r="P20" s="25">
        <f>SUM('1:31'!P20)</f>
        <v>0</v>
      </c>
      <c r="Q20" s="138">
        <f>SUM('1:31'!Q20)</f>
        <v>11000</v>
      </c>
      <c r="R20" s="142">
        <f>SUM('1:31'!R20)</f>
        <v>0</v>
      </c>
      <c r="S20" s="143">
        <f>SUM('1:31'!S20)</f>
        <v>22</v>
      </c>
      <c r="T20" s="143">
        <f>SUM('1:31'!T20)</f>
        <v>0</v>
      </c>
      <c r="U20" s="144">
        <f>SUM('1:31'!U20)</f>
        <v>130</v>
      </c>
      <c r="V20" s="25">
        <f>SUM('1:31'!V20)</f>
        <v>0</v>
      </c>
      <c r="W20" s="25">
        <f>SUM('1:31'!W20)</f>
        <v>0</v>
      </c>
      <c r="X20" s="25">
        <f>SUM('1:31'!X20)</f>
        <v>0</v>
      </c>
      <c r="Y20" s="25">
        <f>SUM('1:31'!Y20)</f>
        <v>0</v>
      </c>
      <c r="Z20" s="25">
        <f>SUM('1:31'!Z20)</f>
        <v>0</v>
      </c>
      <c r="AA20" s="25">
        <f>SUM('1:31'!AA20)</f>
        <v>0</v>
      </c>
      <c r="AB20" s="25">
        <f>SUM('1:31'!AB20)</f>
        <v>0</v>
      </c>
      <c r="AC20" s="25">
        <f>SUM('1:31'!AC20)</f>
        <v>0</v>
      </c>
    </row>
    <row r="21" spans="1:29" ht="27" customHeight="1" x14ac:dyDescent="0.25">
      <c r="A21" s="3"/>
      <c r="B21" s="1"/>
      <c r="C21" s="1"/>
      <c r="D21" s="4"/>
      <c r="E21" s="2"/>
      <c r="F21" s="25">
        <f>SUM('1:31'!F21)</f>
        <v>30376</v>
      </c>
      <c r="G21" s="25">
        <f>SUM('1:31'!G21)</f>
        <v>1182</v>
      </c>
      <c r="H21" s="25">
        <f>SUM('1:31'!H21)</f>
        <v>1110</v>
      </c>
      <c r="I21" s="25">
        <f>SUM('1:31'!I21)</f>
        <v>0</v>
      </c>
      <c r="J21" s="25">
        <f>SUM('1:31'!J21)</f>
        <v>0</v>
      </c>
      <c r="K21" s="25">
        <f>SUM('1:31'!K21)</f>
        <v>0</v>
      </c>
      <c r="L21" s="25">
        <f>SUM('1:31'!L21)</f>
        <v>0</v>
      </c>
      <c r="M21" s="25">
        <f>SUM('1:31'!M21)</f>
        <v>0</v>
      </c>
      <c r="N21" s="25">
        <f>SUM('1:31'!N21)</f>
        <v>0</v>
      </c>
      <c r="O21" s="25">
        <f>SUM('1:31'!O21)</f>
        <v>0</v>
      </c>
      <c r="P21" s="25">
        <f>SUM('1:31'!P21)</f>
        <v>0</v>
      </c>
      <c r="Q21" s="138">
        <f>SUM('1:31'!Q21)</f>
        <v>3000</v>
      </c>
      <c r="R21" s="142">
        <f>SUM('1:31'!R21)</f>
        <v>25000</v>
      </c>
      <c r="S21" s="143">
        <f>SUM('1:31'!S21)</f>
        <v>0</v>
      </c>
      <c r="T21" s="143">
        <f>SUM('1:31'!T21)</f>
        <v>0</v>
      </c>
      <c r="U21" s="144">
        <f>SUM('1:31'!U21)</f>
        <v>84</v>
      </c>
      <c r="V21" s="25">
        <f>SUM('1:31'!V21)</f>
        <v>0</v>
      </c>
      <c r="W21" s="25">
        <f>SUM('1:31'!W21)</f>
        <v>0</v>
      </c>
      <c r="X21" s="25">
        <f>SUM('1:31'!X21)</f>
        <v>0</v>
      </c>
      <c r="Y21" s="25">
        <f>SUM('1:31'!Y21)</f>
        <v>0</v>
      </c>
      <c r="Z21" s="25">
        <f>SUM('1:31'!Z21)</f>
        <v>0</v>
      </c>
      <c r="AA21" s="25">
        <f>SUM('1:31'!AA21)</f>
        <v>0</v>
      </c>
      <c r="AB21" s="25">
        <f>SUM('1:31'!AB21)</f>
        <v>0</v>
      </c>
      <c r="AC21" s="25">
        <f>SUM('1:31'!AC21)</f>
        <v>0</v>
      </c>
    </row>
    <row r="22" spans="1:29" ht="27" customHeight="1" x14ac:dyDescent="0.25">
      <c r="A22" s="3"/>
      <c r="B22" s="1"/>
      <c r="C22" s="1"/>
      <c r="D22" s="4"/>
      <c r="E22" s="2"/>
      <c r="F22" s="25">
        <f>SUM('1:31'!F22)</f>
        <v>6435</v>
      </c>
      <c r="G22" s="25">
        <f>SUM('1:31'!G22)</f>
        <v>678</v>
      </c>
      <c r="H22" s="25">
        <f>SUM('1:31'!H22)</f>
        <v>1459</v>
      </c>
      <c r="I22" s="25">
        <f>SUM('1:31'!I22)</f>
        <v>0</v>
      </c>
      <c r="J22" s="25">
        <f>SUM('1:31'!J22)</f>
        <v>0</v>
      </c>
      <c r="K22" s="25">
        <f>SUM('1:31'!K22)</f>
        <v>0</v>
      </c>
      <c r="L22" s="25">
        <f>SUM('1:31'!L22)</f>
        <v>0</v>
      </c>
      <c r="M22" s="25">
        <f>SUM('1:31'!M22)</f>
        <v>0</v>
      </c>
      <c r="N22" s="25">
        <f>SUM('1:31'!N22)</f>
        <v>0</v>
      </c>
      <c r="O22" s="25">
        <f>SUM('1:31'!O22)</f>
        <v>0</v>
      </c>
      <c r="P22" s="25">
        <f>SUM('1:31'!P22)</f>
        <v>0</v>
      </c>
      <c r="Q22" s="138">
        <f>SUM('1:31'!Q22)</f>
        <v>4000</v>
      </c>
      <c r="R22" s="142">
        <f>SUM('1:31'!R22)</f>
        <v>0</v>
      </c>
      <c r="S22" s="143">
        <f>SUM('1:31'!S22)</f>
        <v>298</v>
      </c>
      <c r="T22" s="143">
        <f>SUM('1:31'!T22)</f>
        <v>0</v>
      </c>
      <c r="U22" s="144">
        <f>SUM('1:31'!U22)</f>
        <v>0</v>
      </c>
      <c r="V22" s="25">
        <f>SUM('1:31'!V22)</f>
        <v>0</v>
      </c>
      <c r="W22" s="25">
        <f>SUM('1:31'!W22)</f>
        <v>0</v>
      </c>
      <c r="X22" s="25">
        <f>SUM('1:31'!X22)</f>
        <v>0</v>
      </c>
      <c r="Y22" s="25">
        <f>SUM('1:31'!Y22)</f>
        <v>0</v>
      </c>
      <c r="Z22" s="25">
        <f>SUM('1:31'!Z22)</f>
        <v>0</v>
      </c>
      <c r="AA22" s="25">
        <f>SUM('1:31'!AA22)</f>
        <v>0</v>
      </c>
      <c r="AB22" s="25">
        <f>SUM('1:31'!AB22)</f>
        <v>0</v>
      </c>
      <c r="AC22" s="25">
        <f>SUM('1:31'!AC22)</f>
        <v>0</v>
      </c>
    </row>
    <row r="23" spans="1:29" ht="27" customHeight="1" x14ac:dyDescent="0.25">
      <c r="A23" s="3"/>
      <c r="B23" s="1"/>
      <c r="C23" s="1"/>
      <c r="D23" s="4"/>
      <c r="E23" s="2"/>
      <c r="F23" s="25">
        <f>SUM('1:31'!F23)</f>
        <v>10745</v>
      </c>
      <c r="G23" s="25">
        <f>SUM('1:31'!G23)</f>
        <v>340</v>
      </c>
      <c r="H23" s="25">
        <f>SUM('1:31'!H23)</f>
        <v>1370</v>
      </c>
      <c r="I23" s="25">
        <f>SUM('1:31'!I23)</f>
        <v>10</v>
      </c>
      <c r="J23" s="25">
        <f>SUM('1:31'!J23)</f>
        <v>0</v>
      </c>
      <c r="K23" s="25">
        <f>SUM('1:31'!K23)</f>
        <v>0</v>
      </c>
      <c r="L23" s="25">
        <f>SUM('1:31'!L23)</f>
        <v>0</v>
      </c>
      <c r="M23" s="25">
        <f>SUM('1:31'!M23)</f>
        <v>0</v>
      </c>
      <c r="N23" s="25">
        <f>SUM('1:31'!N23)</f>
        <v>0</v>
      </c>
      <c r="O23" s="25">
        <f>SUM('1:31'!O23)</f>
        <v>0</v>
      </c>
      <c r="P23" s="25">
        <f>SUM('1:31'!P23)</f>
        <v>0</v>
      </c>
      <c r="Q23" s="138">
        <f>SUM('1:31'!Q23)</f>
        <v>9000</v>
      </c>
      <c r="R23" s="142">
        <f>SUM('1:31'!R23)</f>
        <v>0</v>
      </c>
      <c r="S23" s="143">
        <f>SUM('1:31'!S23)</f>
        <v>0</v>
      </c>
      <c r="T23" s="143">
        <f>SUM('1:31'!T23)</f>
        <v>0</v>
      </c>
      <c r="U23" s="144">
        <f>SUM('1:31'!U23)</f>
        <v>25</v>
      </c>
      <c r="V23" s="25">
        <f>SUM('1:31'!V23)</f>
        <v>0</v>
      </c>
      <c r="W23" s="25">
        <f>SUM('1:31'!W23)</f>
        <v>0</v>
      </c>
      <c r="X23" s="25">
        <f>SUM('1:31'!X23)</f>
        <v>0</v>
      </c>
      <c r="Y23" s="25">
        <f>SUM('1:31'!Y23)</f>
        <v>0</v>
      </c>
      <c r="Z23" s="25">
        <f>SUM('1:31'!Z23)</f>
        <v>0</v>
      </c>
      <c r="AA23" s="25">
        <f>SUM('1:31'!AA23)</f>
        <v>0</v>
      </c>
      <c r="AB23" s="25">
        <f>SUM('1:31'!AB23)</f>
        <v>0</v>
      </c>
      <c r="AC23" s="25">
        <f>SUM('1:31'!AC23)</f>
        <v>0</v>
      </c>
    </row>
    <row r="24" spans="1:29" ht="27" customHeight="1" x14ac:dyDescent="0.25">
      <c r="A24" s="3"/>
      <c r="B24" s="1"/>
      <c r="C24" s="1"/>
      <c r="D24" s="4"/>
      <c r="E24" s="2"/>
      <c r="F24" s="25">
        <f>SUM('1:31'!F24)</f>
        <v>13455</v>
      </c>
      <c r="G24" s="25">
        <f>SUM('1:31'!G24)</f>
        <v>1260</v>
      </c>
      <c r="H24" s="25">
        <f>SUM('1:31'!H24)</f>
        <v>7774</v>
      </c>
      <c r="I24" s="25">
        <f>SUM('1:31'!I24)</f>
        <v>0</v>
      </c>
      <c r="J24" s="25">
        <f>SUM('1:31'!J24)</f>
        <v>0</v>
      </c>
      <c r="K24" s="25">
        <f>SUM('1:31'!K24)</f>
        <v>0</v>
      </c>
      <c r="L24" s="25">
        <f>SUM('1:31'!L24)</f>
        <v>0</v>
      </c>
      <c r="M24" s="25">
        <f>SUM('1:31'!M24)</f>
        <v>0</v>
      </c>
      <c r="N24" s="25">
        <f>SUM('1:31'!N24)</f>
        <v>0</v>
      </c>
      <c r="O24" s="25">
        <f>SUM('1:31'!O24)</f>
        <v>0</v>
      </c>
      <c r="P24" s="25">
        <f>SUM('1:31'!P24)</f>
        <v>0</v>
      </c>
      <c r="Q24" s="138">
        <f>SUM('1:31'!Q24)</f>
        <v>0</v>
      </c>
      <c r="R24" s="142">
        <f>SUM('1:31'!R24)</f>
        <v>0</v>
      </c>
      <c r="S24" s="143">
        <f>SUM('1:31'!S24)</f>
        <v>4421</v>
      </c>
      <c r="T24" s="143">
        <f>SUM('1:31'!T24)</f>
        <v>0</v>
      </c>
      <c r="U24" s="144">
        <f>SUM('1:31'!U24)</f>
        <v>0</v>
      </c>
      <c r="V24" s="25">
        <f>SUM('1:31'!V24)</f>
        <v>0</v>
      </c>
      <c r="W24" s="25">
        <f>SUM('1:31'!W24)</f>
        <v>0</v>
      </c>
      <c r="X24" s="25">
        <f>SUM('1:31'!X24)</f>
        <v>0</v>
      </c>
      <c r="Y24" s="25">
        <f>SUM('1:31'!Y24)</f>
        <v>0</v>
      </c>
      <c r="Z24" s="25">
        <f>SUM('1:31'!Z24)</f>
        <v>0</v>
      </c>
      <c r="AA24" s="25">
        <f>SUM('1:31'!AA24)</f>
        <v>0</v>
      </c>
      <c r="AB24" s="25">
        <f>SUM('1:31'!AB24)</f>
        <v>0</v>
      </c>
      <c r="AC24" s="25">
        <f>SUM('1:31'!AC24)</f>
        <v>0</v>
      </c>
    </row>
    <row r="25" spans="1:29" ht="27" customHeight="1" x14ac:dyDescent="0.25">
      <c r="A25" s="3"/>
      <c r="B25" s="1"/>
      <c r="C25" s="1"/>
      <c r="D25" s="4"/>
      <c r="E25" s="2"/>
      <c r="F25" s="25">
        <f>SUM('1:31'!F25)</f>
        <v>8699</v>
      </c>
      <c r="G25" s="25">
        <f>SUM('1:31'!G25)</f>
        <v>75</v>
      </c>
      <c r="H25" s="25">
        <f>SUM('1:31'!H25)</f>
        <v>4185</v>
      </c>
      <c r="I25" s="25">
        <f>SUM('1:31'!I25)</f>
        <v>0</v>
      </c>
      <c r="J25" s="25">
        <f>SUM('1:31'!J25)</f>
        <v>0</v>
      </c>
      <c r="K25" s="25">
        <f>SUM('1:31'!K25)</f>
        <v>0</v>
      </c>
      <c r="L25" s="25">
        <f>SUM('1:31'!L25)</f>
        <v>0</v>
      </c>
      <c r="M25" s="25">
        <f>SUM('1:31'!M25)</f>
        <v>0</v>
      </c>
      <c r="N25" s="25">
        <f>SUM('1:31'!N25)</f>
        <v>0</v>
      </c>
      <c r="O25" s="25">
        <f>SUM('1:31'!O25)</f>
        <v>0</v>
      </c>
      <c r="P25" s="25">
        <f>SUM('1:31'!P25)</f>
        <v>0</v>
      </c>
      <c r="Q25" s="138">
        <f>SUM('1:31'!Q25)</f>
        <v>4005</v>
      </c>
      <c r="R25" s="142">
        <f>SUM('1:31'!R25)</f>
        <v>0</v>
      </c>
      <c r="S25" s="143">
        <f>SUM('1:31'!S25)</f>
        <v>161</v>
      </c>
      <c r="T25" s="143">
        <f>SUM('1:31'!T25)</f>
        <v>0</v>
      </c>
      <c r="U25" s="144">
        <f>SUM('1:31'!U25)</f>
        <v>0</v>
      </c>
      <c r="V25" s="25">
        <f>SUM('1:31'!V25)</f>
        <v>0</v>
      </c>
      <c r="W25" s="25">
        <f>SUM('1:31'!W25)</f>
        <v>273</v>
      </c>
      <c r="X25" s="25">
        <f>SUM('1:31'!X25)</f>
        <v>0</v>
      </c>
      <c r="Y25" s="25">
        <f>SUM('1:31'!Y25)</f>
        <v>0</v>
      </c>
      <c r="Z25" s="25">
        <f>SUM('1:31'!Z25)</f>
        <v>0</v>
      </c>
      <c r="AA25" s="25">
        <f>SUM('1:31'!AA25)</f>
        <v>0</v>
      </c>
      <c r="AB25" s="25">
        <f>SUM('1:31'!AB25)</f>
        <v>0</v>
      </c>
      <c r="AC25" s="25">
        <f>SUM('1:31'!AC25)</f>
        <v>0</v>
      </c>
    </row>
    <row r="26" spans="1:29" ht="27" customHeight="1" x14ac:dyDescent="0.25">
      <c r="A26" s="3"/>
      <c r="B26" s="1"/>
      <c r="C26" s="1"/>
      <c r="D26" s="4"/>
      <c r="E26" s="2"/>
      <c r="F26" s="25">
        <f>SUM('1:31'!F26)</f>
        <v>5619</v>
      </c>
      <c r="G26" s="25">
        <f>SUM('1:31'!G26)</f>
        <v>170</v>
      </c>
      <c r="H26" s="25">
        <f>SUM('1:31'!H26)</f>
        <v>970</v>
      </c>
      <c r="I26" s="25">
        <f>SUM('1:31'!I26)</f>
        <v>0</v>
      </c>
      <c r="J26" s="25">
        <f>SUM('1:31'!J26)</f>
        <v>0</v>
      </c>
      <c r="K26" s="25">
        <f>SUM('1:31'!K26)</f>
        <v>0</v>
      </c>
      <c r="L26" s="25">
        <f>SUM('1:31'!L26)</f>
        <v>0</v>
      </c>
      <c r="M26" s="25">
        <f>SUM('1:31'!M26)</f>
        <v>0</v>
      </c>
      <c r="N26" s="25">
        <f>SUM('1:31'!N26)</f>
        <v>0</v>
      </c>
      <c r="O26" s="25">
        <f>SUM('1:31'!O26)</f>
        <v>0</v>
      </c>
      <c r="P26" s="25">
        <f>SUM('1:31'!P26)</f>
        <v>0</v>
      </c>
      <c r="Q26" s="138">
        <f>SUM('1:31'!Q26)</f>
        <v>0</v>
      </c>
      <c r="R26" s="142">
        <f>SUM('1:31'!R26)</f>
        <v>4250</v>
      </c>
      <c r="S26" s="143">
        <f>SUM('1:31'!S26)</f>
        <v>229</v>
      </c>
      <c r="T26" s="143">
        <f>SUM('1:31'!T26)</f>
        <v>0</v>
      </c>
      <c r="U26" s="144">
        <f>SUM('1:31'!U26)</f>
        <v>0</v>
      </c>
      <c r="V26" s="25">
        <f>SUM('1:31'!V26)</f>
        <v>0</v>
      </c>
      <c r="W26" s="25">
        <f>SUM('1:31'!W26)</f>
        <v>0</v>
      </c>
      <c r="X26" s="25">
        <f>SUM('1:31'!X26)</f>
        <v>0</v>
      </c>
      <c r="Y26" s="25">
        <f>SUM('1:31'!Y26)</f>
        <v>0</v>
      </c>
      <c r="Z26" s="25">
        <f>SUM('1:31'!Z26)</f>
        <v>0</v>
      </c>
      <c r="AA26" s="25">
        <f>SUM('1:31'!AA26)</f>
        <v>0</v>
      </c>
      <c r="AB26" s="25">
        <f>SUM('1:31'!AB26)</f>
        <v>0</v>
      </c>
      <c r="AC26" s="25">
        <f>SUM('1:31'!AC26)</f>
        <v>0</v>
      </c>
    </row>
    <row r="27" spans="1:29" ht="27" customHeight="1" x14ac:dyDescent="0.25">
      <c r="A27" s="3"/>
      <c r="B27" s="1"/>
      <c r="C27" s="1"/>
      <c r="D27" s="4"/>
      <c r="E27" s="2"/>
      <c r="F27" s="25">
        <f>SUM('1:31'!F27)</f>
        <v>1085</v>
      </c>
      <c r="G27" s="25">
        <f>SUM('1:31'!G27)</f>
        <v>285</v>
      </c>
      <c r="H27" s="25">
        <f>SUM('1:31'!H27)</f>
        <v>800</v>
      </c>
      <c r="I27" s="25">
        <f>SUM('1:31'!I27)</f>
        <v>0</v>
      </c>
      <c r="J27" s="25">
        <f>SUM('1:31'!J27)</f>
        <v>0</v>
      </c>
      <c r="K27" s="25">
        <f>SUM('1:31'!K27)</f>
        <v>0</v>
      </c>
      <c r="L27" s="25">
        <f>SUM('1:31'!L27)</f>
        <v>0</v>
      </c>
      <c r="M27" s="25">
        <f>SUM('1:31'!M27)</f>
        <v>0</v>
      </c>
      <c r="N27" s="25">
        <f>SUM('1:31'!N27)</f>
        <v>0</v>
      </c>
      <c r="O27" s="25">
        <f>SUM('1:31'!O27)</f>
        <v>0</v>
      </c>
      <c r="P27" s="25">
        <f>SUM('1:31'!P27)</f>
        <v>0</v>
      </c>
      <c r="Q27" s="138">
        <f>SUM('1:31'!Q27)</f>
        <v>0</v>
      </c>
      <c r="R27" s="142">
        <f>SUM('1:31'!R27)</f>
        <v>0</v>
      </c>
      <c r="S27" s="143">
        <f>SUM('1:31'!S27)</f>
        <v>0</v>
      </c>
      <c r="T27" s="143">
        <f>SUM('1:31'!T27)</f>
        <v>0</v>
      </c>
      <c r="U27" s="144">
        <f>SUM('1:31'!U27)</f>
        <v>0</v>
      </c>
      <c r="V27" s="25">
        <f>SUM('1:31'!V27)</f>
        <v>0</v>
      </c>
      <c r="W27" s="25">
        <f>SUM('1:31'!W27)</f>
        <v>0</v>
      </c>
      <c r="X27" s="25">
        <f>SUM('1:31'!X27)</f>
        <v>0</v>
      </c>
      <c r="Y27" s="25">
        <f>SUM('1:31'!Y27)</f>
        <v>0</v>
      </c>
      <c r="Z27" s="25">
        <f>SUM('1:31'!Z27)</f>
        <v>0</v>
      </c>
      <c r="AA27" s="25">
        <f>SUM('1:31'!AA27)</f>
        <v>0</v>
      </c>
      <c r="AB27" s="25">
        <f>SUM('1:31'!AB27)</f>
        <v>0</v>
      </c>
      <c r="AC27" s="25">
        <f>SUM('1:31'!AC27)</f>
        <v>0</v>
      </c>
    </row>
    <row r="28" spans="1:29" ht="27" customHeight="1" x14ac:dyDescent="0.25">
      <c r="A28" s="3"/>
      <c r="B28" s="1"/>
      <c r="C28" s="1"/>
      <c r="D28" s="4"/>
      <c r="E28" s="2"/>
      <c r="F28" s="25">
        <f>SUM('1:31'!F28)</f>
        <v>635</v>
      </c>
      <c r="G28" s="25">
        <f>SUM('1:31'!G28)</f>
        <v>240</v>
      </c>
      <c r="H28" s="25">
        <f>SUM('1:31'!H28)</f>
        <v>395</v>
      </c>
      <c r="I28" s="25">
        <f>SUM('1:31'!I28)</f>
        <v>0</v>
      </c>
      <c r="J28" s="25">
        <f>SUM('1:31'!J28)</f>
        <v>0</v>
      </c>
      <c r="K28" s="25">
        <f>SUM('1:31'!K28)</f>
        <v>0</v>
      </c>
      <c r="L28" s="25">
        <f>SUM('1:31'!L28)</f>
        <v>0</v>
      </c>
      <c r="M28" s="25">
        <f>SUM('1:31'!M28)</f>
        <v>0</v>
      </c>
      <c r="N28" s="25">
        <f>SUM('1:31'!N28)</f>
        <v>0</v>
      </c>
      <c r="O28" s="25">
        <f>SUM('1:31'!O28)</f>
        <v>0</v>
      </c>
      <c r="P28" s="25">
        <f>SUM('1:31'!P28)</f>
        <v>0</v>
      </c>
      <c r="Q28" s="138">
        <f>SUM('1:31'!Q28)</f>
        <v>0</v>
      </c>
      <c r="R28" s="142">
        <f>SUM('1:31'!R28)</f>
        <v>0</v>
      </c>
      <c r="S28" s="143">
        <f>SUM('1:31'!S28)</f>
        <v>0</v>
      </c>
      <c r="T28" s="143">
        <f>SUM('1:31'!T28)</f>
        <v>0</v>
      </c>
      <c r="U28" s="144">
        <f>SUM('1:31'!U28)</f>
        <v>0</v>
      </c>
      <c r="V28" s="25">
        <f>SUM('1:31'!V28)</f>
        <v>0</v>
      </c>
      <c r="W28" s="25">
        <f>SUM('1:31'!W28)</f>
        <v>0</v>
      </c>
      <c r="X28" s="25">
        <f>SUM('1:31'!X28)</f>
        <v>0</v>
      </c>
      <c r="Y28" s="25">
        <f>SUM('1:31'!Y28)</f>
        <v>0</v>
      </c>
      <c r="Z28" s="25">
        <f>SUM('1:31'!Z28)</f>
        <v>0</v>
      </c>
      <c r="AA28" s="25">
        <f>SUM('1:31'!AA28)</f>
        <v>0</v>
      </c>
      <c r="AB28" s="25">
        <f>SUM('1:31'!AB28)</f>
        <v>0</v>
      </c>
      <c r="AC28" s="25">
        <f>SUM('1:31'!AC28)</f>
        <v>0</v>
      </c>
    </row>
    <row r="29" spans="1:29" ht="27" customHeight="1" x14ac:dyDescent="0.25">
      <c r="A29" s="3"/>
      <c r="B29" s="1"/>
      <c r="C29" s="1"/>
      <c r="D29" s="4"/>
      <c r="E29" s="2"/>
      <c r="F29" s="25">
        <f>SUM('1:31'!F29)</f>
        <v>838</v>
      </c>
      <c r="G29" s="25">
        <f>SUM('1:31'!G29)</f>
        <v>285</v>
      </c>
      <c r="H29" s="25">
        <f>SUM('1:31'!H29)</f>
        <v>553</v>
      </c>
      <c r="I29" s="25">
        <f>SUM('1:31'!I29)</f>
        <v>0</v>
      </c>
      <c r="J29" s="25">
        <f>SUM('1:31'!J29)</f>
        <v>0</v>
      </c>
      <c r="K29" s="25">
        <f>SUM('1:31'!K29)</f>
        <v>0</v>
      </c>
      <c r="L29" s="25">
        <f>SUM('1:31'!L29)</f>
        <v>0</v>
      </c>
      <c r="M29" s="25">
        <f>SUM('1:31'!M29)</f>
        <v>0</v>
      </c>
      <c r="N29" s="25">
        <f>SUM('1:31'!N29)</f>
        <v>0</v>
      </c>
      <c r="O29" s="25">
        <f>SUM('1:31'!O29)</f>
        <v>0</v>
      </c>
      <c r="P29" s="25">
        <f>SUM('1:31'!P29)</f>
        <v>0</v>
      </c>
      <c r="Q29" s="138">
        <f>SUM('1:31'!Q29)</f>
        <v>0</v>
      </c>
      <c r="R29" s="142">
        <f>SUM('1:31'!R29)</f>
        <v>0</v>
      </c>
      <c r="S29" s="143">
        <f>SUM('1:31'!S29)</f>
        <v>0</v>
      </c>
      <c r="T29" s="143">
        <f>SUM('1:31'!T29)</f>
        <v>0</v>
      </c>
      <c r="U29" s="144">
        <f>SUM('1:31'!U29)</f>
        <v>0</v>
      </c>
      <c r="V29" s="25">
        <f>SUM('1:31'!V29)</f>
        <v>0</v>
      </c>
      <c r="W29" s="25">
        <f>SUM('1:31'!W29)</f>
        <v>0</v>
      </c>
      <c r="X29" s="25">
        <f>SUM('1:31'!X29)</f>
        <v>0</v>
      </c>
      <c r="Y29" s="25">
        <f>SUM('1:31'!Y29)</f>
        <v>0</v>
      </c>
      <c r="Z29" s="25">
        <f>SUM('1:31'!Z29)</f>
        <v>0</v>
      </c>
      <c r="AA29" s="25">
        <f>SUM('1:31'!AA29)</f>
        <v>0</v>
      </c>
      <c r="AB29" s="25">
        <f>SUM('1:31'!AB29)</f>
        <v>0</v>
      </c>
      <c r="AC29" s="25">
        <f>SUM('1:31'!AC29)</f>
        <v>0</v>
      </c>
    </row>
    <row r="30" spans="1:29" ht="27" customHeight="1" x14ac:dyDescent="0.25">
      <c r="A30" s="3"/>
      <c r="B30" s="1"/>
      <c r="C30" s="1"/>
      <c r="D30" s="4"/>
      <c r="E30" s="2"/>
      <c r="F30" s="25">
        <f>SUM('1:31'!F30)</f>
        <v>160</v>
      </c>
      <c r="G30" s="25">
        <f>SUM('1:31'!G30)</f>
        <v>130</v>
      </c>
      <c r="H30" s="25">
        <f>SUM('1:31'!H30)</f>
        <v>0</v>
      </c>
      <c r="I30" s="25">
        <f>SUM('1:31'!I30)</f>
        <v>30</v>
      </c>
      <c r="J30" s="25">
        <f>SUM('1:31'!J30)</f>
        <v>0</v>
      </c>
      <c r="K30" s="25">
        <f>SUM('1:31'!K30)</f>
        <v>0</v>
      </c>
      <c r="L30" s="25">
        <f>SUM('1:31'!L30)</f>
        <v>0</v>
      </c>
      <c r="M30" s="25">
        <f>SUM('1:31'!M30)</f>
        <v>0</v>
      </c>
      <c r="N30" s="25">
        <f>SUM('1:31'!N30)</f>
        <v>0</v>
      </c>
      <c r="O30" s="25">
        <f>SUM('1:31'!O30)</f>
        <v>0</v>
      </c>
      <c r="P30" s="25">
        <f>SUM('1:31'!P30)</f>
        <v>0</v>
      </c>
      <c r="Q30" s="138">
        <f>SUM('1:31'!Q30)</f>
        <v>0</v>
      </c>
      <c r="R30" s="142">
        <f>SUM('1:31'!R30)</f>
        <v>0</v>
      </c>
      <c r="S30" s="143">
        <f>SUM('1:31'!S30)</f>
        <v>0</v>
      </c>
      <c r="T30" s="143">
        <f>SUM('1:31'!T30)</f>
        <v>0</v>
      </c>
      <c r="U30" s="144">
        <f>SUM('1:31'!U30)</f>
        <v>0</v>
      </c>
      <c r="V30" s="25">
        <f>SUM('1:31'!V30)</f>
        <v>0</v>
      </c>
      <c r="W30" s="25">
        <f>SUM('1:31'!W30)</f>
        <v>0</v>
      </c>
      <c r="X30" s="25">
        <f>SUM('1:31'!X30)</f>
        <v>0</v>
      </c>
      <c r="Y30" s="25">
        <f>SUM('1:31'!Y30)</f>
        <v>0</v>
      </c>
      <c r="Z30" s="25">
        <f>SUM('1:31'!Z30)</f>
        <v>0</v>
      </c>
      <c r="AA30" s="25">
        <f>SUM('1:31'!AA30)</f>
        <v>0</v>
      </c>
      <c r="AB30" s="25">
        <f>SUM('1:31'!AB30)</f>
        <v>0</v>
      </c>
      <c r="AC30" s="25">
        <f>SUM('1:31'!AC30)</f>
        <v>0</v>
      </c>
    </row>
    <row r="31" spans="1:29" ht="27" customHeight="1" x14ac:dyDescent="0.25">
      <c r="A31" s="3"/>
      <c r="B31" s="1"/>
      <c r="C31" s="1"/>
      <c r="D31" s="4"/>
      <c r="E31" s="2"/>
      <c r="F31" s="25">
        <f>SUM('1:31'!F31)</f>
        <v>80</v>
      </c>
      <c r="G31" s="25">
        <f>SUM('1:31'!G31)</f>
        <v>40</v>
      </c>
      <c r="H31" s="25">
        <f>SUM('1:31'!H31)</f>
        <v>40</v>
      </c>
      <c r="I31" s="25">
        <f>SUM('1:31'!I31)</f>
        <v>0</v>
      </c>
      <c r="J31" s="25">
        <f>SUM('1:31'!J31)</f>
        <v>0</v>
      </c>
      <c r="K31" s="25">
        <f>SUM('1:31'!K31)</f>
        <v>0</v>
      </c>
      <c r="L31" s="25">
        <f>SUM('1:31'!L31)</f>
        <v>0</v>
      </c>
      <c r="M31" s="25">
        <f>SUM('1:31'!M31)</f>
        <v>0</v>
      </c>
      <c r="N31" s="25">
        <f>SUM('1:31'!N31)</f>
        <v>0</v>
      </c>
      <c r="O31" s="25">
        <f>SUM('1:31'!O31)</f>
        <v>0</v>
      </c>
      <c r="P31" s="25">
        <f>SUM('1:31'!P31)</f>
        <v>0</v>
      </c>
      <c r="Q31" s="138">
        <f>SUM('1:31'!Q31)</f>
        <v>0</v>
      </c>
      <c r="R31" s="142">
        <f>SUM('1:31'!R31)</f>
        <v>0</v>
      </c>
      <c r="S31" s="143">
        <f>SUM('1:31'!S31)</f>
        <v>0</v>
      </c>
      <c r="T31" s="143">
        <f>SUM('1:31'!T31)</f>
        <v>0</v>
      </c>
      <c r="U31" s="144">
        <f>SUM('1:31'!U31)</f>
        <v>0</v>
      </c>
      <c r="V31" s="25">
        <f>SUM('1:31'!V31)</f>
        <v>0</v>
      </c>
      <c r="W31" s="25">
        <f>SUM('1:31'!W31)</f>
        <v>0</v>
      </c>
      <c r="X31" s="25">
        <f>SUM('1:31'!X31)</f>
        <v>0</v>
      </c>
      <c r="Y31" s="25">
        <f>SUM('1:31'!Y31)</f>
        <v>0</v>
      </c>
      <c r="Z31" s="25">
        <f>SUM('1:31'!Z31)</f>
        <v>0</v>
      </c>
      <c r="AA31" s="25">
        <f>SUM('1:31'!AA31)</f>
        <v>0</v>
      </c>
      <c r="AB31" s="25">
        <f>SUM('1:31'!AB31)</f>
        <v>0</v>
      </c>
      <c r="AC31" s="25">
        <f>SUM('1:31'!AC31)</f>
        <v>0</v>
      </c>
    </row>
    <row r="32" spans="1:29" ht="27" customHeight="1" x14ac:dyDescent="0.25">
      <c r="A32" s="3"/>
      <c r="B32" s="1"/>
      <c r="C32" s="1"/>
      <c r="D32" s="4"/>
      <c r="E32" s="2"/>
      <c r="F32" s="25">
        <f>SUM('1:31'!F32)</f>
        <v>602</v>
      </c>
      <c r="G32" s="25">
        <f>SUM('1:31'!G32)</f>
        <v>0</v>
      </c>
      <c r="H32" s="25">
        <f>SUM('1:31'!H32)</f>
        <v>602</v>
      </c>
      <c r="I32" s="25">
        <f>SUM('1:31'!I32)</f>
        <v>0</v>
      </c>
      <c r="J32" s="25">
        <f>SUM('1:31'!J32)</f>
        <v>0</v>
      </c>
      <c r="K32" s="25">
        <f>SUM('1:31'!K32)</f>
        <v>0</v>
      </c>
      <c r="L32" s="25">
        <f>SUM('1:31'!L32)</f>
        <v>0</v>
      </c>
      <c r="M32" s="25">
        <f>SUM('1:31'!M32)</f>
        <v>0</v>
      </c>
      <c r="N32" s="25">
        <f>SUM('1:31'!N32)</f>
        <v>0</v>
      </c>
      <c r="O32" s="25">
        <f>SUM('1:31'!O32)</f>
        <v>0</v>
      </c>
      <c r="P32" s="25">
        <f>SUM('1:31'!P32)</f>
        <v>0</v>
      </c>
      <c r="Q32" s="138">
        <f>SUM('1:31'!Q32)</f>
        <v>0</v>
      </c>
      <c r="R32" s="142">
        <f>SUM('1:31'!R32)</f>
        <v>0</v>
      </c>
      <c r="S32" s="143">
        <f>SUM('1:31'!S32)</f>
        <v>0</v>
      </c>
      <c r="T32" s="143">
        <f>SUM('1:31'!T32)</f>
        <v>0</v>
      </c>
      <c r="U32" s="144">
        <f>SUM('1:31'!U32)</f>
        <v>0</v>
      </c>
      <c r="V32" s="25">
        <f>SUM('1:31'!V32)</f>
        <v>0</v>
      </c>
      <c r="W32" s="25">
        <f>SUM('1:31'!W32)</f>
        <v>0</v>
      </c>
      <c r="X32" s="25">
        <f>SUM('1:31'!X32)</f>
        <v>0</v>
      </c>
      <c r="Y32" s="25">
        <f>SUM('1:31'!Y32)</f>
        <v>0</v>
      </c>
      <c r="Z32" s="25">
        <f>SUM('1:31'!Z32)</f>
        <v>0</v>
      </c>
      <c r="AA32" s="25">
        <f>SUM('1:31'!AA32)</f>
        <v>0</v>
      </c>
      <c r="AB32" s="25">
        <f>SUM('1:31'!AB32)</f>
        <v>0</v>
      </c>
      <c r="AC32" s="25">
        <f>SUM('1:31'!AC32)</f>
        <v>0</v>
      </c>
    </row>
    <row r="33" spans="1:29" ht="27" customHeight="1" x14ac:dyDescent="0.25">
      <c r="A33" s="3"/>
      <c r="B33" s="1"/>
      <c r="C33" s="1"/>
      <c r="D33" s="4"/>
      <c r="E33" s="2"/>
      <c r="F33" s="25">
        <f>SUM('1:31'!F33)</f>
        <v>295</v>
      </c>
      <c r="G33" s="25">
        <f>SUM('1:31'!G33)</f>
        <v>95</v>
      </c>
      <c r="H33" s="25">
        <f>SUM('1:31'!H33)</f>
        <v>0</v>
      </c>
      <c r="I33" s="25">
        <f>SUM('1:31'!I33)</f>
        <v>0</v>
      </c>
      <c r="J33" s="25">
        <f>SUM('1:31'!J33)</f>
        <v>200</v>
      </c>
      <c r="K33" s="25">
        <f>SUM('1:31'!K33)</f>
        <v>0</v>
      </c>
      <c r="L33" s="25">
        <f>SUM('1:31'!L33)</f>
        <v>0</v>
      </c>
      <c r="M33" s="25">
        <f>SUM('1:31'!M33)</f>
        <v>0</v>
      </c>
      <c r="N33" s="25">
        <f>SUM('1:31'!N33)</f>
        <v>0</v>
      </c>
      <c r="O33" s="25">
        <f>SUM('1:31'!O33)</f>
        <v>0</v>
      </c>
      <c r="P33" s="25">
        <f>SUM('1:31'!P33)</f>
        <v>0</v>
      </c>
      <c r="Q33" s="138">
        <f>SUM('1:31'!Q33)</f>
        <v>0</v>
      </c>
      <c r="R33" s="142">
        <f>SUM('1:31'!R33)</f>
        <v>0</v>
      </c>
      <c r="S33" s="143">
        <f>SUM('1:31'!S33)</f>
        <v>0</v>
      </c>
      <c r="T33" s="143">
        <f>SUM('1:31'!T33)</f>
        <v>0</v>
      </c>
      <c r="U33" s="144">
        <f>SUM('1:31'!U33)</f>
        <v>0</v>
      </c>
      <c r="V33" s="25">
        <f>SUM('1:31'!V33)</f>
        <v>0</v>
      </c>
      <c r="W33" s="25">
        <f>SUM('1:31'!W33)</f>
        <v>0</v>
      </c>
      <c r="X33" s="25">
        <f>SUM('1:31'!X33)</f>
        <v>0</v>
      </c>
      <c r="Y33" s="25">
        <f>SUM('1:31'!Y33)</f>
        <v>0</v>
      </c>
      <c r="Z33" s="25">
        <f>SUM('1:31'!Z33)</f>
        <v>0</v>
      </c>
      <c r="AA33" s="25">
        <f>SUM('1:31'!AA33)</f>
        <v>0</v>
      </c>
      <c r="AB33" s="25">
        <f>SUM('1:31'!AB33)</f>
        <v>0</v>
      </c>
      <c r="AC33" s="25">
        <f>SUM('1:31'!AC33)</f>
        <v>0</v>
      </c>
    </row>
    <row r="34" spans="1:29" ht="27" customHeight="1" x14ac:dyDescent="0.25">
      <c r="A34" s="3"/>
      <c r="B34" s="1"/>
      <c r="C34" s="1"/>
      <c r="D34" s="4"/>
      <c r="E34" s="2"/>
      <c r="F34" s="25">
        <f>SUM('1:31'!F34)</f>
        <v>330</v>
      </c>
      <c r="G34" s="25">
        <f>SUM('1:31'!G34)</f>
        <v>330</v>
      </c>
      <c r="H34" s="25">
        <f>SUM('1:31'!H34)</f>
        <v>0</v>
      </c>
      <c r="I34" s="25">
        <f>SUM('1:31'!I34)</f>
        <v>0</v>
      </c>
      <c r="J34" s="25">
        <f>SUM('1:31'!J34)</f>
        <v>0</v>
      </c>
      <c r="K34" s="25">
        <f>SUM('1:31'!K34)</f>
        <v>0</v>
      </c>
      <c r="L34" s="25">
        <f>SUM('1:31'!L34)</f>
        <v>0</v>
      </c>
      <c r="M34" s="25">
        <f>SUM('1:31'!M34)</f>
        <v>0</v>
      </c>
      <c r="N34" s="25">
        <f>SUM('1:31'!N34)</f>
        <v>0</v>
      </c>
      <c r="O34" s="25">
        <f>SUM('1:31'!O34)</f>
        <v>0</v>
      </c>
      <c r="P34" s="25">
        <f>SUM('1:31'!P34)</f>
        <v>0</v>
      </c>
      <c r="Q34" s="138">
        <f>SUM('1:31'!Q34)</f>
        <v>0</v>
      </c>
      <c r="R34" s="142">
        <f>SUM('1:31'!R34)</f>
        <v>0</v>
      </c>
      <c r="S34" s="143">
        <f>SUM('1:31'!S34)</f>
        <v>0</v>
      </c>
      <c r="T34" s="143">
        <f>SUM('1:31'!T34)</f>
        <v>0</v>
      </c>
      <c r="U34" s="144">
        <f>SUM('1:31'!U34)</f>
        <v>0</v>
      </c>
      <c r="V34" s="25">
        <f>SUM('1:31'!V34)</f>
        <v>0</v>
      </c>
      <c r="W34" s="25">
        <f>SUM('1:31'!W34)</f>
        <v>0</v>
      </c>
      <c r="X34" s="25">
        <f>SUM('1:31'!X34)</f>
        <v>0</v>
      </c>
      <c r="Y34" s="25">
        <f>SUM('1:31'!Y34)</f>
        <v>0</v>
      </c>
      <c r="Z34" s="25">
        <f>SUM('1:31'!Z34)</f>
        <v>0</v>
      </c>
      <c r="AA34" s="25">
        <f>SUM('1:31'!AA34)</f>
        <v>0</v>
      </c>
      <c r="AB34" s="25">
        <f>SUM('1:31'!AB34)</f>
        <v>0</v>
      </c>
      <c r="AC34" s="25">
        <f>SUM('1:31'!AC34)</f>
        <v>0</v>
      </c>
    </row>
    <row r="35" spans="1:29" ht="27" customHeight="1" x14ac:dyDescent="0.25">
      <c r="A35" s="3"/>
      <c r="B35" s="1"/>
      <c r="C35" s="1"/>
      <c r="D35" s="4"/>
      <c r="E35" s="2"/>
      <c r="F35" s="25">
        <f>SUM('1:31'!F35)</f>
        <v>542</v>
      </c>
      <c r="G35" s="25">
        <f>SUM('1:31'!G35)</f>
        <v>42</v>
      </c>
      <c r="H35" s="25">
        <f>SUM('1:31'!H35)</f>
        <v>500</v>
      </c>
      <c r="I35" s="25">
        <f>SUM('1:31'!I35)</f>
        <v>0</v>
      </c>
      <c r="J35" s="25">
        <f>SUM('1:31'!J35)</f>
        <v>0</v>
      </c>
      <c r="K35" s="25">
        <f>SUM('1:31'!K35)</f>
        <v>0</v>
      </c>
      <c r="L35" s="25">
        <f>SUM('1:31'!L35)</f>
        <v>0</v>
      </c>
      <c r="M35" s="25">
        <f>SUM('1:31'!M35)</f>
        <v>0</v>
      </c>
      <c r="N35" s="25">
        <f>SUM('1:31'!N35)</f>
        <v>0</v>
      </c>
      <c r="O35" s="25">
        <f>SUM('1:31'!O35)</f>
        <v>0</v>
      </c>
      <c r="P35" s="25">
        <f>SUM('1:31'!P35)</f>
        <v>0</v>
      </c>
      <c r="Q35" s="138">
        <f>SUM('1:31'!Q35)</f>
        <v>0</v>
      </c>
      <c r="R35" s="142">
        <f>SUM('1:31'!R35)</f>
        <v>0</v>
      </c>
      <c r="S35" s="143">
        <f>SUM('1:31'!S35)</f>
        <v>0</v>
      </c>
      <c r="T35" s="143">
        <f>SUM('1:31'!T35)</f>
        <v>0</v>
      </c>
      <c r="U35" s="144">
        <f>SUM('1:31'!U35)</f>
        <v>0</v>
      </c>
      <c r="V35" s="25">
        <f>SUM('1:31'!V35)</f>
        <v>0</v>
      </c>
      <c r="W35" s="25">
        <f>SUM('1:31'!W35)</f>
        <v>0</v>
      </c>
      <c r="X35" s="25">
        <f>SUM('1:31'!X35)</f>
        <v>0</v>
      </c>
      <c r="Y35" s="25">
        <f>SUM('1:31'!Y35)</f>
        <v>0</v>
      </c>
      <c r="Z35" s="25">
        <f>SUM('1:31'!Z35)</f>
        <v>0</v>
      </c>
      <c r="AA35" s="25">
        <f>SUM('1:31'!AA35)</f>
        <v>0</v>
      </c>
      <c r="AB35" s="25">
        <f>SUM('1:31'!AB35)</f>
        <v>0</v>
      </c>
      <c r="AC35" s="25">
        <f>SUM('1:31'!AC35)</f>
        <v>0</v>
      </c>
    </row>
    <row r="36" spans="1:29" ht="27" customHeight="1" x14ac:dyDescent="0.25">
      <c r="A36" s="3"/>
      <c r="B36" s="1"/>
      <c r="C36" s="1"/>
      <c r="D36" s="4"/>
      <c r="E36" s="2"/>
      <c r="F36" s="25">
        <f>SUM('1:31'!F36)</f>
        <v>177</v>
      </c>
      <c r="G36" s="25">
        <f>SUM('1:31'!G36)</f>
        <v>100</v>
      </c>
      <c r="H36" s="25">
        <f>SUM('1:31'!H36)</f>
        <v>77</v>
      </c>
      <c r="I36" s="25">
        <f>SUM('1:31'!I36)</f>
        <v>0</v>
      </c>
      <c r="J36" s="25">
        <f>SUM('1:31'!J36)</f>
        <v>0</v>
      </c>
      <c r="K36" s="25">
        <f>SUM('1:31'!K36)</f>
        <v>0</v>
      </c>
      <c r="L36" s="25">
        <f>SUM('1:31'!L36)</f>
        <v>0</v>
      </c>
      <c r="M36" s="25">
        <f>SUM('1:31'!M36)</f>
        <v>0</v>
      </c>
      <c r="N36" s="25">
        <f>SUM('1:31'!N36)</f>
        <v>0</v>
      </c>
      <c r="O36" s="25">
        <f>SUM('1:31'!O36)</f>
        <v>0</v>
      </c>
      <c r="P36" s="25">
        <f>SUM('1:31'!P36)</f>
        <v>0</v>
      </c>
      <c r="Q36" s="138">
        <f>SUM('1:31'!Q36)</f>
        <v>0</v>
      </c>
      <c r="R36" s="142">
        <f>SUM('1:31'!R36)</f>
        <v>0</v>
      </c>
      <c r="S36" s="143">
        <f>SUM('1:31'!S36)</f>
        <v>0</v>
      </c>
      <c r="T36" s="143">
        <f>SUM('1:31'!T36)</f>
        <v>0</v>
      </c>
      <c r="U36" s="144">
        <f>SUM('1:31'!U36)</f>
        <v>0</v>
      </c>
      <c r="V36" s="25">
        <f>SUM('1:31'!V36)</f>
        <v>0</v>
      </c>
      <c r="W36" s="25">
        <f>SUM('1:31'!W36)</f>
        <v>0</v>
      </c>
      <c r="X36" s="25">
        <f>SUM('1:31'!X36)</f>
        <v>0</v>
      </c>
      <c r="Y36" s="25">
        <f>SUM('1:31'!Y36)</f>
        <v>0</v>
      </c>
      <c r="Z36" s="25">
        <f>SUM('1:31'!Z36)</f>
        <v>0</v>
      </c>
      <c r="AA36" s="25">
        <f>SUM('1:31'!AA36)</f>
        <v>0</v>
      </c>
      <c r="AB36" s="25">
        <f>SUM('1:31'!AB36)</f>
        <v>0</v>
      </c>
      <c r="AC36" s="25">
        <f>SUM('1:31'!AC36)</f>
        <v>0</v>
      </c>
    </row>
    <row r="37" spans="1:29" ht="27" customHeight="1" x14ac:dyDescent="0.25">
      <c r="A37" s="3"/>
      <c r="B37" s="1"/>
      <c r="C37" s="1"/>
      <c r="D37" s="4"/>
      <c r="E37" s="2"/>
      <c r="F37" s="25">
        <f>SUM('1:31'!F37)</f>
        <v>512</v>
      </c>
      <c r="G37" s="25">
        <f>SUM('1:31'!G37)</f>
        <v>0</v>
      </c>
      <c r="H37" s="25">
        <f>SUM('1:31'!H37)</f>
        <v>512</v>
      </c>
      <c r="I37" s="25">
        <f>SUM('1:31'!I37)</f>
        <v>0</v>
      </c>
      <c r="J37" s="25">
        <f>SUM('1:31'!J37)</f>
        <v>0</v>
      </c>
      <c r="K37" s="25">
        <f>SUM('1:31'!K37)</f>
        <v>0</v>
      </c>
      <c r="L37" s="25">
        <f>SUM('1:31'!L37)</f>
        <v>0</v>
      </c>
      <c r="M37" s="25">
        <f>SUM('1:31'!M37)</f>
        <v>0</v>
      </c>
      <c r="N37" s="25">
        <f>SUM('1:31'!N37)</f>
        <v>0</v>
      </c>
      <c r="O37" s="25">
        <f>SUM('1:31'!O37)</f>
        <v>0</v>
      </c>
      <c r="P37" s="25">
        <f>SUM('1:31'!P37)</f>
        <v>0</v>
      </c>
      <c r="Q37" s="138">
        <f>SUM('1:31'!Q37)</f>
        <v>0</v>
      </c>
      <c r="R37" s="142">
        <f>SUM('1:31'!R37)</f>
        <v>0</v>
      </c>
      <c r="S37" s="143">
        <f>SUM('1:31'!S37)</f>
        <v>0</v>
      </c>
      <c r="T37" s="143">
        <f>SUM('1:31'!T37)</f>
        <v>0</v>
      </c>
      <c r="U37" s="144">
        <f>SUM('1:31'!U37)</f>
        <v>0</v>
      </c>
      <c r="V37" s="25">
        <f>SUM('1:31'!V37)</f>
        <v>0</v>
      </c>
      <c r="W37" s="25">
        <f>SUM('1:31'!W37)</f>
        <v>0</v>
      </c>
      <c r="X37" s="25">
        <f>SUM('1:31'!X37)</f>
        <v>0</v>
      </c>
      <c r="Y37" s="25">
        <f>SUM('1:31'!Y37)</f>
        <v>0</v>
      </c>
      <c r="Z37" s="25">
        <f>SUM('1:31'!Z37)</f>
        <v>0</v>
      </c>
      <c r="AA37" s="25">
        <f>SUM('1:31'!AA37)</f>
        <v>0</v>
      </c>
      <c r="AB37" s="25">
        <f>SUM('1:31'!AB37)</f>
        <v>0</v>
      </c>
      <c r="AC37" s="25">
        <f>SUM('1:31'!AC37)</f>
        <v>0</v>
      </c>
    </row>
    <row r="38" spans="1:29" ht="27" customHeight="1" x14ac:dyDescent="0.25">
      <c r="A38" s="3"/>
      <c r="B38" s="1"/>
      <c r="C38" s="1"/>
      <c r="D38" s="4"/>
      <c r="E38" s="2"/>
      <c r="F38" s="25">
        <f>SUM('1:31'!F38)</f>
        <v>768.5</v>
      </c>
      <c r="G38" s="25">
        <f>SUM('1:31'!G38)</f>
        <v>0</v>
      </c>
      <c r="H38" s="25">
        <f>SUM('1:31'!H38)</f>
        <v>768.5</v>
      </c>
      <c r="I38" s="25">
        <f>SUM('1:31'!I38)</f>
        <v>0</v>
      </c>
      <c r="J38" s="25">
        <f>SUM('1:31'!J38)</f>
        <v>0</v>
      </c>
      <c r="K38" s="25">
        <f>SUM('1:31'!K38)</f>
        <v>0</v>
      </c>
      <c r="L38" s="25">
        <f>SUM('1:31'!L38)</f>
        <v>0</v>
      </c>
      <c r="M38" s="25">
        <f>SUM('1:31'!M38)</f>
        <v>0</v>
      </c>
      <c r="N38" s="25">
        <f>SUM('1:31'!N38)</f>
        <v>0</v>
      </c>
      <c r="O38" s="25">
        <f>SUM('1:31'!O38)</f>
        <v>0</v>
      </c>
      <c r="P38" s="25">
        <f>SUM('1:31'!P38)</f>
        <v>0</v>
      </c>
      <c r="Q38" s="138">
        <f>SUM('1:31'!Q38)</f>
        <v>0</v>
      </c>
      <c r="R38" s="142">
        <f>SUM('1:31'!R38)</f>
        <v>0</v>
      </c>
      <c r="S38" s="143">
        <f>SUM('1:31'!S38)</f>
        <v>0</v>
      </c>
      <c r="T38" s="143">
        <f>SUM('1:31'!T38)</f>
        <v>0</v>
      </c>
      <c r="U38" s="144">
        <f>SUM('1:31'!U38)</f>
        <v>0</v>
      </c>
      <c r="V38" s="25">
        <f>SUM('1:31'!V38)</f>
        <v>0</v>
      </c>
      <c r="W38" s="25">
        <f>SUM('1:31'!W38)</f>
        <v>0</v>
      </c>
      <c r="X38" s="25">
        <f>SUM('1:31'!X38)</f>
        <v>0</v>
      </c>
      <c r="Y38" s="25">
        <f>SUM('1:31'!Y38)</f>
        <v>0</v>
      </c>
      <c r="Z38" s="25">
        <f>SUM('1:31'!Z38)</f>
        <v>0</v>
      </c>
      <c r="AA38" s="25">
        <f>SUM('1:31'!AA38)</f>
        <v>0</v>
      </c>
      <c r="AB38" s="25">
        <f>SUM('1:31'!AB38)</f>
        <v>0</v>
      </c>
      <c r="AC38" s="25">
        <f>SUM('1:31'!AC38)</f>
        <v>0</v>
      </c>
    </row>
    <row r="39" spans="1:29" ht="27" customHeight="1" x14ac:dyDescent="0.25">
      <c r="A39" s="3"/>
      <c r="B39" s="1"/>
      <c r="C39" s="1"/>
      <c r="D39" s="4"/>
      <c r="E39" s="2"/>
      <c r="F39" s="25">
        <f>SUM('1:31'!F39)</f>
        <v>395</v>
      </c>
      <c r="G39" s="25">
        <f>SUM('1:31'!G39)</f>
        <v>175</v>
      </c>
      <c r="H39" s="25">
        <f>SUM('1:31'!H39)</f>
        <v>220</v>
      </c>
      <c r="I39" s="25">
        <f>SUM('1:31'!I39)</f>
        <v>0</v>
      </c>
      <c r="J39" s="25">
        <f>SUM('1:31'!J39)</f>
        <v>0</v>
      </c>
      <c r="K39" s="25">
        <f>SUM('1:31'!K39)</f>
        <v>0</v>
      </c>
      <c r="L39" s="25">
        <f>SUM('1:31'!L39)</f>
        <v>0</v>
      </c>
      <c r="M39" s="25">
        <f>SUM('1:31'!M39)</f>
        <v>0</v>
      </c>
      <c r="N39" s="25">
        <f>SUM('1:31'!N39)</f>
        <v>0</v>
      </c>
      <c r="O39" s="25">
        <f>SUM('1:31'!O39)</f>
        <v>0</v>
      </c>
      <c r="P39" s="25">
        <f>SUM('1:31'!P39)</f>
        <v>0</v>
      </c>
      <c r="Q39" s="138">
        <f>SUM('1:31'!Q39)</f>
        <v>0</v>
      </c>
      <c r="R39" s="142">
        <f>SUM('1:31'!R39)</f>
        <v>0</v>
      </c>
      <c r="S39" s="143">
        <f>SUM('1:31'!S39)</f>
        <v>0</v>
      </c>
      <c r="T39" s="143">
        <f>SUM('1:31'!T39)</f>
        <v>0</v>
      </c>
      <c r="U39" s="144">
        <f>SUM('1:31'!U39)</f>
        <v>0</v>
      </c>
      <c r="V39" s="25">
        <f>SUM('1:31'!V39)</f>
        <v>0</v>
      </c>
      <c r="W39" s="25">
        <f>SUM('1:31'!W39)</f>
        <v>0</v>
      </c>
      <c r="X39" s="25">
        <f>SUM('1:31'!X39)</f>
        <v>0</v>
      </c>
      <c r="Y39" s="25">
        <f>SUM('1:31'!Y39)</f>
        <v>0</v>
      </c>
      <c r="Z39" s="25">
        <f>SUM('1:31'!Z39)</f>
        <v>0</v>
      </c>
      <c r="AA39" s="25">
        <f>SUM('1:31'!AA39)</f>
        <v>0</v>
      </c>
      <c r="AB39" s="25">
        <f>SUM('1:31'!AB39)</f>
        <v>0</v>
      </c>
      <c r="AC39" s="25">
        <f>SUM('1:31'!AC39)</f>
        <v>0</v>
      </c>
    </row>
    <row r="40" spans="1:29" ht="27" customHeight="1" x14ac:dyDescent="0.25">
      <c r="A40" s="3"/>
      <c r="B40" s="1"/>
      <c r="C40" s="1"/>
      <c r="D40" s="4"/>
      <c r="E40" s="2"/>
      <c r="F40" s="25">
        <f>SUM('1:31'!F40)</f>
        <v>115</v>
      </c>
      <c r="G40" s="25">
        <f>SUM('1:31'!G40)</f>
        <v>0</v>
      </c>
      <c r="H40" s="25">
        <f>SUM('1:31'!H40)</f>
        <v>115</v>
      </c>
      <c r="I40" s="25">
        <f>SUM('1:31'!I40)</f>
        <v>0</v>
      </c>
      <c r="J40" s="25">
        <f>SUM('1:31'!J40)</f>
        <v>0</v>
      </c>
      <c r="K40" s="25">
        <f>SUM('1:31'!K40)</f>
        <v>0</v>
      </c>
      <c r="L40" s="25">
        <f>SUM('1:31'!L40)</f>
        <v>0</v>
      </c>
      <c r="M40" s="25">
        <f>SUM('1:31'!M40)</f>
        <v>0</v>
      </c>
      <c r="N40" s="25">
        <f>SUM('1:31'!N40)</f>
        <v>0</v>
      </c>
      <c r="O40" s="25">
        <f>SUM('1:31'!O40)</f>
        <v>0</v>
      </c>
      <c r="P40" s="25">
        <f>SUM('1:31'!P40)</f>
        <v>0</v>
      </c>
      <c r="Q40" s="138">
        <f>SUM('1:31'!Q40)</f>
        <v>0</v>
      </c>
      <c r="R40" s="142">
        <f>SUM('1:31'!R40)</f>
        <v>0</v>
      </c>
      <c r="S40" s="143">
        <f>SUM('1:31'!S40)</f>
        <v>0</v>
      </c>
      <c r="T40" s="143">
        <f>SUM('1:31'!T40)</f>
        <v>0</v>
      </c>
      <c r="U40" s="144">
        <f>SUM('1:31'!U40)</f>
        <v>0</v>
      </c>
      <c r="V40" s="25">
        <f>SUM('1:31'!V40)</f>
        <v>0</v>
      </c>
      <c r="W40" s="25">
        <f>SUM('1:31'!W40)</f>
        <v>0</v>
      </c>
      <c r="X40" s="25">
        <f>SUM('1:31'!X40)</f>
        <v>0</v>
      </c>
      <c r="Y40" s="25">
        <f>SUM('1:31'!Y40)</f>
        <v>0</v>
      </c>
      <c r="Z40" s="25">
        <f>SUM('1:31'!Z40)</f>
        <v>0</v>
      </c>
      <c r="AA40" s="25">
        <f>SUM('1:31'!AA40)</f>
        <v>0</v>
      </c>
      <c r="AB40" s="25">
        <f>SUM('1:31'!AB40)</f>
        <v>0</v>
      </c>
      <c r="AC40" s="25">
        <f>SUM('1:31'!AC40)</f>
        <v>0</v>
      </c>
    </row>
    <row r="41" spans="1:29" ht="27" customHeight="1" x14ac:dyDescent="0.25">
      <c r="A41" s="3"/>
      <c r="B41" s="1"/>
      <c r="C41" s="1"/>
      <c r="D41" s="4"/>
      <c r="E41" s="2"/>
      <c r="F41" s="25">
        <f>SUM('1:31'!F41)</f>
        <v>305</v>
      </c>
      <c r="G41" s="25">
        <f>SUM('1:31'!G41)</f>
        <v>230</v>
      </c>
      <c r="H41" s="25">
        <f>SUM('1:31'!H41)</f>
        <v>75</v>
      </c>
      <c r="I41" s="25">
        <f>SUM('1:31'!I41)</f>
        <v>0</v>
      </c>
      <c r="J41" s="25">
        <f>SUM('1:31'!J41)</f>
        <v>0</v>
      </c>
      <c r="K41" s="25">
        <f>SUM('1:31'!K41)</f>
        <v>0</v>
      </c>
      <c r="L41" s="25">
        <f>SUM('1:31'!L41)</f>
        <v>0</v>
      </c>
      <c r="M41" s="25">
        <f>SUM('1:31'!M41)</f>
        <v>0</v>
      </c>
      <c r="N41" s="25">
        <f>SUM('1:31'!N41)</f>
        <v>0</v>
      </c>
      <c r="O41" s="25">
        <f>SUM('1:31'!O41)</f>
        <v>0</v>
      </c>
      <c r="P41" s="25">
        <f>SUM('1:31'!P41)</f>
        <v>0</v>
      </c>
      <c r="Q41" s="138">
        <f>SUM('1:31'!Q41)</f>
        <v>0</v>
      </c>
      <c r="R41" s="142">
        <f>SUM('1:31'!R41)</f>
        <v>0</v>
      </c>
      <c r="S41" s="143">
        <f>SUM('1:31'!S41)</f>
        <v>0</v>
      </c>
      <c r="T41" s="143">
        <f>SUM('1:31'!T41)</f>
        <v>0</v>
      </c>
      <c r="U41" s="144">
        <f>SUM('1:31'!U41)</f>
        <v>0</v>
      </c>
      <c r="V41" s="25">
        <f>SUM('1:31'!V41)</f>
        <v>0</v>
      </c>
      <c r="W41" s="25">
        <f>SUM('1:31'!W41)</f>
        <v>0</v>
      </c>
      <c r="X41" s="25">
        <f>SUM('1:31'!X41)</f>
        <v>0</v>
      </c>
      <c r="Y41" s="25">
        <f>SUM('1:31'!Y41)</f>
        <v>0</v>
      </c>
      <c r="Z41" s="25">
        <f>SUM('1:31'!Z41)</f>
        <v>0</v>
      </c>
      <c r="AA41" s="25">
        <f>SUM('1:31'!AA41)</f>
        <v>0</v>
      </c>
      <c r="AB41" s="25">
        <f>SUM('1:31'!AB41)</f>
        <v>0</v>
      </c>
      <c r="AC41" s="25">
        <f>SUM('1:31'!AC41)</f>
        <v>0</v>
      </c>
    </row>
    <row r="42" spans="1:29" ht="27" customHeight="1" x14ac:dyDescent="0.25">
      <c r="A42" s="3"/>
      <c r="B42" s="1"/>
      <c r="C42" s="1"/>
      <c r="D42" s="4"/>
      <c r="E42" s="2"/>
      <c r="F42" s="25">
        <f>SUM('1:31'!F42)</f>
        <v>520</v>
      </c>
      <c r="G42" s="25">
        <f>SUM('1:31'!G42)</f>
        <v>0</v>
      </c>
      <c r="H42" s="25">
        <f>SUM('1:31'!H42)</f>
        <v>520</v>
      </c>
      <c r="I42" s="25">
        <f>SUM('1:31'!I42)</f>
        <v>0</v>
      </c>
      <c r="J42" s="25">
        <f>SUM('1:31'!J42)</f>
        <v>0</v>
      </c>
      <c r="K42" s="25">
        <f>SUM('1:31'!K42)</f>
        <v>0</v>
      </c>
      <c r="L42" s="25">
        <f>SUM('1:31'!L42)</f>
        <v>0</v>
      </c>
      <c r="M42" s="25">
        <f>SUM('1:31'!M42)</f>
        <v>0</v>
      </c>
      <c r="N42" s="25">
        <f>SUM('1:31'!N42)</f>
        <v>0</v>
      </c>
      <c r="O42" s="25">
        <f>SUM('1:31'!O42)</f>
        <v>0</v>
      </c>
      <c r="P42" s="25">
        <f>SUM('1:31'!P42)</f>
        <v>0</v>
      </c>
      <c r="Q42" s="138">
        <f>SUM('1:31'!Q42)</f>
        <v>0</v>
      </c>
      <c r="R42" s="142">
        <f>SUM('1:31'!R42)</f>
        <v>0</v>
      </c>
      <c r="S42" s="143">
        <f>SUM('1:31'!S42)</f>
        <v>0</v>
      </c>
      <c r="T42" s="143">
        <f>SUM('1:31'!T42)</f>
        <v>0</v>
      </c>
      <c r="U42" s="144">
        <f>SUM('1:31'!U42)</f>
        <v>0</v>
      </c>
      <c r="V42" s="25">
        <f>SUM('1:31'!V42)</f>
        <v>0</v>
      </c>
      <c r="W42" s="25">
        <f>SUM('1:31'!W42)</f>
        <v>0</v>
      </c>
      <c r="X42" s="25">
        <f>SUM('1:31'!X42)</f>
        <v>0</v>
      </c>
      <c r="Y42" s="25">
        <f>SUM('1:31'!Y42)</f>
        <v>0</v>
      </c>
      <c r="Z42" s="25">
        <f>SUM('1:31'!Z42)</f>
        <v>0</v>
      </c>
      <c r="AA42" s="25">
        <f>SUM('1:31'!AA42)</f>
        <v>0</v>
      </c>
      <c r="AB42" s="25">
        <f>SUM('1:31'!AB42)</f>
        <v>0</v>
      </c>
      <c r="AC42" s="25">
        <f>SUM('1:31'!AC42)</f>
        <v>0</v>
      </c>
    </row>
    <row r="43" spans="1:29" ht="27" customHeight="1" x14ac:dyDescent="0.25">
      <c r="A43" s="3"/>
      <c r="B43" s="1"/>
      <c r="C43" s="1"/>
      <c r="D43" s="4"/>
      <c r="E43" s="2"/>
      <c r="F43" s="25">
        <f>SUM('1:31'!F43)</f>
        <v>215</v>
      </c>
      <c r="G43" s="25">
        <f>SUM('1:31'!G43)</f>
        <v>0</v>
      </c>
      <c r="H43" s="25">
        <f>SUM('1:31'!H43)</f>
        <v>215</v>
      </c>
      <c r="I43" s="25">
        <f>SUM('1:31'!I43)</f>
        <v>0</v>
      </c>
      <c r="J43" s="25">
        <f>SUM('1:31'!J43)</f>
        <v>0</v>
      </c>
      <c r="K43" s="25">
        <f>SUM('1:31'!K43)</f>
        <v>0</v>
      </c>
      <c r="L43" s="25">
        <f>SUM('1:31'!L43)</f>
        <v>0</v>
      </c>
      <c r="M43" s="25">
        <f>SUM('1:31'!M43)</f>
        <v>0</v>
      </c>
      <c r="N43" s="25">
        <f>SUM('1:31'!N43)</f>
        <v>0</v>
      </c>
      <c r="O43" s="25">
        <f>SUM('1:31'!O43)</f>
        <v>0</v>
      </c>
      <c r="P43" s="25">
        <f>SUM('1:31'!P43)</f>
        <v>0</v>
      </c>
      <c r="Q43" s="138">
        <f>SUM('1:31'!Q43)</f>
        <v>0</v>
      </c>
      <c r="R43" s="142">
        <f>SUM('1:31'!R43)</f>
        <v>0</v>
      </c>
      <c r="S43" s="143">
        <f>SUM('1:31'!S43)</f>
        <v>0</v>
      </c>
      <c r="T43" s="143">
        <f>SUM('1:31'!T43)</f>
        <v>0</v>
      </c>
      <c r="U43" s="144">
        <f>SUM('1:31'!U43)</f>
        <v>0</v>
      </c>
      <c r="V43" s="25">
        <f>SUM('1:31'!V43)</f>
        <v>0</v>
      </c>
      <c r="W43" s="25">
        <f>SUM('1:31'!W43)</f>
        <v>0</v>
      </c>
      <c r="X43" s="25">
        <f>SUM('1:31'!X43)</f>
        <v>0</v>
      </c>
      <c r="Y43" s="25">
        <f>SUM('1:31'!Y43)</f>
        <v>0</v>
      </c>
      <c r="Z43" s="25">
        <f>SUM('1:31'!Z43)</f>
        <v>0</v>
      </c>
      <c r="AA43" s="25">
        <f>SUM('1:31'!AA43)</f>
        <v>0</v>
      </c>
      <c r="AB43" s="25">
        <f>SUM('1:31'!AB43)</f>
        <v>0</v>
      </c>
      <c r="AC43" s="25">
        <f>SUM('1:31'!AC43)</f>
        <v>0</v>
      </c>
    </row>
    <row r="44" spans="1:29" ht="27" customHeight="1" x14ac:dyDescent="0.25">
      <c r="A44" s="3"/>
      <c r="B44" s="1"/>
      <c r="C44" s="1"/>
      <c r="D44" s="4"/>
      <c r="E44" s="2"/>
      <c r="F44" s="25">
        <f>SUM('1:31'!F44)</f>
        <v>690</v>
      </c>
      <c r="G44" s="25">
        <f>SUM('1:31'!G44)</f>
        <v>0</v>
      </c>
      <c r="H44" s="25">
        <f>SUM('1:31'!H44)</f>
        <v>690</v>
      </c>
      <c r="I44" s="25">
        <f>SUM('1:31'!I44)</f>
        <v>0</v>
      </c>
      <c r="J44" s="25">
        <f>SUM('1:31'!J44)</f>
        <v>0</v>
      </c>
      <c r="K44" s="25">
        <f>SUM('1:31'!K44)</f>
        <v>0</v>
      </c>
      <c r="L44" s="25">
        <f>SUM('1:31'!L44)</f>
        <v>0</v>
      </c>
      <c r="M44" s="25">
        <f>SUM('1:31'!M44)</f>
        <v>0</v>
      </c>
      <c r="N44" s="25">
        <f>SUM('1:31'!N44)</f>
        <v>0</v>
      </c>
      <c r="O44" s="25">
        <f>SUM('1:31'!O44)</f>
        <v>0</v>
      </c>
      <c r="P44" s="25">
        <f>SUM('1:31'!P44)</f>
        <v>0</v>
      </c>
      <c r="Q44" s="138">
        <f>SUM('1:31'!Q44)</f>
        <v>0</v>
      </c>
      <c r="R44" s="142">
        <f>SUM('1:31'!R44)</f>
        <v>0</v>
      </c>
      <c r="S44" s="143">
        <f>SUM('1:31'!S44)</f>
        <v>0</v>
      </c>
      <c r="T44" s="143">
        <f>SUM('1:31'!T44)</f>
        <v>0</v>
      </c>
      <c r="U44" s="144">
        <f>SUM('1:31'!U44)</f>
        <v>0</v>
      </c>
      <c r="V44" s="25">
        <f>SUM('1:31'!V44)</f>
        <v>0</v>
      </c>
      <c r="W44" s="25">
        <f>SUM('1:31'!W44)</f>
        <v>0</v>
      </c>
      <c r="X44" s="25">
        <f>SUM('1:31'!X44)</f>
        <v>0</v>
      </c>
      <c r="Y44" s="25">
        <f>SUM('1:31'!Y44)</f>
        <v>0</v>
      </c>
      <c r="Z44" s="25">
        <f>SUM('1:31'!Z44)</f>
        <v>0</v>
      </c>
      <c r="AA44" s="25">
        <f>SUM('1:31'!AA44)</f>
        <v>0</v>
      </c>
      <c r="AB44" s="25">
        <f>SUM('1:31'!AB44)</f>
        <v>0</v>
      </c>
      <c r="AC44" s="25">
        <f>SUM('1:31'!AC44)</f>
        <v>0</v>
      </c>
    </row>
    <row r="45" spans="1:29" ht="27" customHeight="1" x14ac:dyDescent="0.25">
      <c r="A45" s="3"/>
      <c r="B45" s="1"/>
      <c r="C45" s="1"/>
      <c r="D45" s="4"/>
      <c r="E45" s="2"/>
      <c r="F45" s="25">
        <f>SUM('1:31'!F45)</f>
        <v>10</v>
      </c>
      <c r="G45" s="25">
        <f>SUM('1:31'!G45)</f>
        <v>10</v>
      </c>
      <c r="H45" s="25">
        <f>SUM('1:31'!H45)</f>
        <v>0</v>
      </c>
      <c r="I45" s="25">
        <f>SUM('1:31'!I45)</f>
        <v>0</v>
      </c>
      <c r="J45" s="25">
        <f>SUM('1:31'!J45)</f>
        <v>0</v>
      </c>
      <c r="K45" s="25">
        <f>SUM('1:31'!K45)</f>
        <v>0</v>
      </c>
      <c r="L45" s="25">
        <f>SUM('1:31'!L45)</f>
        <v>0</v>
      </c>
      <c r="M45" s="25">
        <f>SUM('1:31'!M45)</f>
        <v>0</v>
      </c>
      <c r="N45" s="25">
        <f>SUM('1:31'!N45)</f>
        <v>0</v>
      </c>
      <c r="O45" s="25">
        <f>SUM('1:31'!O45)</f>
        <v>0</v>
      </c>
      <c r="P45" s="25">
        <f>SUM('1:31'!P45)</f>
        <v>0</v>
      </c>
      <c r="Q45" s="138">
        <f>SUM('1:31'!Q45)</f>
        <v>0</v>
      </c>
      <c r="R45" s="142">
        <f>SUM('1:31'!R45)</f>
        <v>0</v>
      </c>
      <c r="S45" s="143">
        <f>SUM('1:31'!S45)</f>
        <v>0</v>
      </c>
      <c r="T45" s="143">
        <f>SUM('1:31'!T45)</f>
        <v>0</v>
      </c>
      <c r="U45" s="144">
        <f>SUM('1:31'!U45)</f>
        <v>0</v>
      </c>
      <c r="V45" s="25">
        <f>SUM('1:31'!V45)</f>
        <v>0</v>
      </c>
      <c r="W45" s="25">
        <f>SUM('1:31'!W45)</f>
        <v>0</v>
      </c>
      <c r="X45" s="25">
        <f>SUM('1:31'!X45)</f>
        <v>0</v>
      </c>
      <c r="Y45" s="25">
        <f>SUM('1:31'!Y45)</f>
        <v>0</v>
      </c>
      <c r="Z45" s="25">
        <f>SUM('1:31'!Z45)</f>
        <v>0</v>
      </c>
      <c r="AA45" s="25">
        <f>SUM('1:31'!AA45)</f>
        <v>0</v>
      </c>
      <c r="AB45" s="25">
        <f>SUM('1:31'!AB45)</f>
        <v>0</v>
      </c>
      <c r="AC45" s="25">
        <f>SUM('1:31'!AC45)</f>
        <v>0</v>
      </c>
    </row>
    <row r="46" spans="1:29" ht="27" customHeight="1" x14ac:dyDescent="0.25">
      <c r="A46" s="3"/>
      <c r="B46" s="1"/>
      <c r="C46" s="1"/>
      <c r="D46" s="4"/>
      <c r="E46" s="2"/>
      <c r="F46" s="25">
        <f>SUM('1:31'!F46)</f>
        <v>97</v>
      </c>
      <c r="G46" s="25">
        <f>SUM('1:31'!G46)</f>
        <v>0</v>
      </c>
      <c r="H46" s="25">
        <f>SUM('1:31'!H46)</f>
        <v>0</v>
      </c>
      <c r="I46" s="25">
        <f>SUM('1:31'!I46)</f>
        <v>0</v>
      </c>
      <c r="J46" s="25">
        <f>SUM('1:31'!J46)</f>
        <v>0</v>
      </c>
      <c r="K46" s="25">
        <f>SUM('1:31'!K46)</f>
        <v>0</v>
      </c>
      <c r="L46" s="25">
        <f>SUM('1:31'!L46)</f>
        <v>0</v>
      </c>
      <c r="M46" s="25">
        <f>SUM('1:31'!M46)</f>
        <v>0</v>
      </c>
      <c r="N46" s="25">
        <f>SUM('1:31'!N46)</f>
        <v>0</v>
      </c>
      <c r="O46" s="25">
        <f>SUM('1:31'!O46)</f>
        <v>0</v>
      </c>
      <c r="P46" s="25">
        <f>SUM('1:31'!P46)</f>
        <v>0</v>
      </c>
      <c r="Q46" s="138">
        <f>SUM('1:31'!Q46)</f>
        <v>0</v>
      </c>
      <c r="R46" s="142">
        <f>SUM('1:31'!R46)</f>
        <v>0</v>
      </c>
      <c r="S46" s="143">
        <f>SUM('1:31'!S46)</f>
        <v>0</v>
      </c>
      <c r="T46" s="143">
        <f>SUM('1:31'!T46)</f>
        <v>0</v>
      </c>
      <c r="U46" s="144">
        <f>SUM('1:31'!U46)</f>
        <v>97</v>
      </c>
      <c r="V46" s="25">
        <f>SUM('1:31'!V46)</f>
        <v>0</v>
      </c>
      <c r="W46" s="25">
        <f>SUM('1:31'!W46)</f>
        <v>0</v>
      </c>
      <c r="X46" s="25">
        <f>SUM('1:31'!X46)</f>
        <v>0</v>
      </c>
      <c r="Y46" s="25">
        <f>SUM('1:31'!Y46)</f>
        <v>0</v>
      </c>
      <c r="Z46" s="25">
        <f>SUM('1:31'!Z46)</f>
        <v>0</v>
      </c>
      <c r="AA46" s="25">
        <f>SUM('1:31'!AA46)</f>
        <v>0</v>
      </c>
      <c r="AB46" s="25">
        <f>SUM('1:31'!AB46)</f>
        <v>0</v>
      </c>
      <c r="AC46" s="25">
        <f>SUM('1:31'!AC46)</f>
        <v>0</v>
      </c>
    </row>
    <row r="47" spans="1:29" ht="27" customHeight="1" x14ac:dyDescent="0.25">
      <c r="A47" s="3"/>
      <c r="B47" s="1"/>
      <c r="C47" s="1"/>
      <c r="D47" s="4"/>
      <c r="E47" s="2"/>
      <c r="F47" s="25">
        <f>SUM('1:31'!F47)</f>
        <v>0</v>
      </c>
      <c r="G47" s="25">
        <f>SUM('1:31'!G47)</f>
        <v>0</v>
      </c>
      <c r="H47" s="25">
        <f>SUM('1:31'!H47)</f>
        <v>0</v>
      </c>
      <c r="I47" s="25">
        <f>SUM('1:31'!I47)</f>
        <v>0</v>
      </c>
      <c r="J47" s="25">
        <f>SUM('1:31'!J47)</f>
        <v>0</v>
      </c>
      <c r="K47" s="25">
        <f>SUM('1:31'!K47)</f>
        <v>0</v>
      </c>
      <c r="L47" s="25">
        <f>SUM('1:31'!L47)</f>
        <v>0</v>
      </c>
      <c r="M47" s="25">
        <f>SUM('1:31'!M47)</f>
        <v>0</v>
      </c>
      <c r="N47" s="25">
        <f>SUM('1:31'!N47)</f>
        <v>0</v>
      </c>
      <c r="O47" s="25">
        <f>SUM('1:31'!O47)</f>
        <v>0</v>
      </c>
      <c r="P47" s="25">
        <f>SUM('1:31'!P47)</f>
        <v>0</v>
      </c>
      <c r="Q47" s="138">
        <f>SUM('1:31'!Q47)</f>
        <v>0</v>
      </c>
      <c r="R47" s="142">
        <f>SUM('1:31'!R47)</f>
        <v>0</v>
      </c>
      <c r="S47" s="143">
        <f>SUM('1:31'!S47)</f>
        <v>0</v>
      </c>
      <c r="T47" s="143">
        <f>SUM('1:31'!T47)</f>
        <v>0</v>
      </c>
      <c r="U47" s="144">
        <f>SUM('1:31'!U47)</f>
        <v>0</v>
      </c>
      <c r="V47" s="25">
        <f>SUM('1:31'!V47)</f>
        <v>0</v>
      </c>
      <c r="W47" s="25">
        <f>SUM('1:31'!W47)</f>
        <v>0</v>
      </c>
      <c r="X47" s="25">
        <f>SUM('1:31'!X47)</f>
        <v>0</v>
      </c>
      <c r="Y47" s="25">
        <f>SUM('1:31'!Y47)</f>
        <v>0</v>
      </c>
      <c r="Z47" s="25">
        <f>SUM('1:31'!Z47)</f>
        <v>0</v>
      </c>
      <c r="AA47" s="25">
        <f>SUM('1:31'!AA47)</f>
        <v>0</v>
      </c>
      <c r="AB47" s="25">
        <f>SUM('1:31'!AB47)</f>
        <v>0</v>
      </c>
      <c r="AC47" s="25">
        <f>SUM('1:31'!AC47)</f>
        <v>0</v>
      </c>
    </row>
    <row r="48" spans="1:29" ht="27" customHeight="1" x14ac:dyDescent="0.25">
      <c r="A48" s="3"/>
      <c r="B48" s="1"/>
      <c r="C48" s="1"/>
      <c r="D48" s="4"/>
      <c r="E48" s="2"/>
      <c r="F48" s="25">
        <f>SUM('1:31'!F48)</f>
        <v>0</v>
      </c>
      <c r="G48" s="25">
        <f>SUM('1:31'!G48)</f>
        <v>0</v>
      </c>
      <c r="H48" s="25">
        <f>SUM('1:31'!H48)</f>
        <v>0</v>
      </c>
      <c r="I48" s="25">
        <f>SUM('1:31'!I48)</f>
        <v>0</v>
      </c>
      <c r="J48" s="25">
        <f>SUM('1:31'!J48)</f>
        <v>0</v>
      </c>
      <c r="K48" s="25">
        <f>SUM('1:31'!K48)</f>
        <v>0</v>
      </c>
      <c r="L48" s="25">
        <f>SUM('1:31'!L48)</f>
        <v>0</v>
      </c>
      <c r="M48" s="25">
        <f>SUM('1:31'!M48)</f>
        <v>0</v>
      </c>
      <c r="N48" s="25">
        <f>SUM('1:31'!N48)</f>
        <v>0</v>
      </c>
      <c r="O48" s="25">
        <f>SUM('1:31'!O48)</f>
        <v>0</v>
      </c>
      <c r="P48" s="25">
        <f>SUM('1:31'!P48)</f>
        <v>0</v>
      </c>
      <c r="Q48" s="138">
        <f>SUM('1:31'!Q48)</f>
        <v>0</v>
      </c>
      <c r="R48" s="142">
        <f>SUM('1:31'!R48)</f>
        <v>0</v>
      </c>
      <c r="S48" s="143">
        <f>SUM('1:31'!S48)</f>
        <v>0</v>
      </c>
      <c r="T48" s="143">
        <f>SUM('1:31'!T48)</f>
        <v>0</v>
      </c>
      <c r="U48" s="144">
        <f>SUM('1:31'!U48)</f>
        <v>0</v>
      </c>
      <c r="V48" s="25">
        <f>SUM('1:31'!V48)</f>
        <v>0</v>
      </c>
      <c r="W48" s="25">
        <f>SUM('1:31'!W48)</f>
        <v>0</v>
      </c>
      <c r="X48" s="25">
        <f>SUM('1:31'!X48)</f>
        <v>0</v>
      </c>
      <c r="Y48" s="25">
        <f>SUM('1:31'!Y48)</f>
        <v>0</v>
      </c>
      <c r="Z48" s="25">
        <f>SUM('1:31'!Z48)</f>
        <v>0</v>
      </c>
      <c r="AA48" s="25">
        <f>SUM('1:31'!AA48)</f>
        <v>0</v>
      </c>
      <c r="AB48" s="25">
        <f>SUM('1:31'!AB48)</f>
        <v>0</v>
      </c>
      <c r="AC48" s="25">
        <f>SUM('1:31'!AC48)</f>
        <v>0</v>
      </c>
    </row>
    <row r="49" spans="1:29" ht="27" customHeight="1" x14ac:dyDescent="0.25">
      <c r="A49" s="3"/>
      <c r="B49" s="1"/>
      <c r="C49" s="1"/>
      <c r="D49" s="4"/>
      <c r="E49" s="2"/>
      <c r="F49" s="25">
        <f>SUM('1:31'!F49)</f>
        <v>0</v>
      </c>
      <c r="G49" s="25">
        <f>SUM('1:31'!G49)</f>
        <v>0</v>
      </c>
      <c r="H49" s="25">
        <f>SUM('1:31'!H49)</f>
        <v>0</v>
      </c>
      <c r="I49" s="25">
        <f>SUM('1:31'!I49)</f>
        <v>0</v>
      </c>
      <c r="J49" s="25">
        <f>SUM('1:31'!J49)</f>
        <v>0</v>
      </c>
      <c r="K49" s="25">
        <f>SUM('1:31'!K49)</f>
        <v>0</v>
      </c>
      <c r="L49" s="25">
        <f>SUM('1:31'!L49)</f>
        <v>0</v>
      </c>
      <c r="M49" s="25">
        <f>SUM('1:31'!M49)</f>
        <v>0</v>
      </c>
      <c r="N49" s="25">
        <f>SUM('1:31'!N49)</f>
        <v>0</v>
      </c>
      <c r="O49" s="25">
        <f>SUM('1:31'!O49)</f>
        <v>0</v>
      </c>
      <c r="P49" s="25">
        <f>SUM('1:31'!P49)</f>
        <v>0</v>
      </c>
      <c r="Q49" s="138">
        <f>SUM('1:31'!Q49)</f>
        <v>0</v>
      </c>
      <c r="R49" s="142">
        <f>SUM('1:31'!R49)</f>
        <v>0</v>
      </c>
      <c r="S49" s="143">
        <f>SUM('1:31'!S49)</f>
        <v>0</v>
      </c>
      <c r="T49" s="143">
        <f>SUM('1:31'!T49)</f>
        <v>0</v>
      </c>
      <c r="U49" s="144">
        <f>SUM('1:31'!U49)</f>
        <v>0</v>
      </c>
      <c r="V49" s="25">
        <f>SUM('1:31'!V49)</f>
        <v>0</v>
      </c>
      <c r="W49" s="25">
        <f>SUM('1:31'!W49)</f>
        <v>0</v>
      </c>
      <c r="X49" s="25">
        <f>SUM('1:31'!X49)</f>
        <v>0</v>
      </c>
      <c r="Y49" s="25">
        <f>SUM('1:31'!Y49)</f>
        <v>0</v>
      </c>
      <c r="Z49" s="25">
        <f>SUM('1:31'!Z49)</f>
        <v>0</v>
      </c>
      <c r="AA49" s="25">
        <f>SUM('1:31'!AA49)</f>
        <v>0</v>
      </c>
      <c r="AB49" s="25">
        <f>SUM('1:31'!AB49)</f>
        <v>0</v>
      </c>
      <c r="AC49" s="25">
        <f>SUM('1:31'!AC49)</f>
        <v>0</v>
      </c>
    </row>
    <row r="50" spans="1:29" ht="27" customHeight="1" thickBot="1" x14ac:dyDescent="0.3">
      <c r="A50" s="5"/>
      <c r="B50" s="6"/>
      <c r="C50" s="6"/>
      <c r="D50" s="40">
        <f>D3-D4-D5-D6</f>
        <v>191935</v>
      </c>
      <c r="E50" s="2"/>
      <c r="F50" s="25">
        <f>SUM(F3:F49)</f>
        <v>257594.92</v>
      </c>
      <c r="G50" s="25">
        <f t="shared" ref="G50:H50" si="0">SUM(G3:G49)</f>
        <v>35887.42</v>
      </c>
      <c r="H50" s="25">
        <f t="shared" si="0"/>
        <v>74763.5</v>
      </c>
      <c r="I50" s="25">
        <f t="shared" ref="I50" si="1">SUM(I3:I49)</f>
        <v>90</v>
      </c>
      <c r="J50" s="25">
        <f t="shared" ref="J50" si="2">SUM(J3:J49)</f>
        <v>17960</v>
      </c>
      <c r="K50" s="25">
        <f t="shared" ref="K50" si="3">SUM(K3:K49)</f>
        <v>4073</v>
      </c>
      <c r="L50" s="25">
        <f t="shared" ref="L50" si="4">SUM(L3:L49)</f>
        <v>7683</v>
      </c>
      <c r="M50" s="25">
        <f t="shared" ref="M50" si="5">SUM(M3:M49)</f>
        <v>0</v>
      </c>
      <c r="N50" s="25">
        <f t="shared" ref="N50" si="6">SUM(N3:N49)</f>
        <v>0</v>
      </c>
      <c r="O50" s="25">
        <f t="shared" ref="O50" si="7">SUM(O3:O49)</f>
        <v>1200</v>
      </c>
      <c r="P50" s="25">
        <f t="shared" ref="P50" si="8">SUM(P3:P49)</f>
        <v>0</v>
      </c>
      <c r="Q50" s="138">
        <f t="shared" ref="Q50" si="9">SUM(Q3:Q49)</f>
        <v>69355</v>
      </c>
      <c r="R50" s="145">
        <f t="shared" ref="R50" si="10">SUM(R3:R49)</f>
        <v>30920</v>
      </c>
      <c r="S50" s="146">
        <f t="shared" ref="S50" si="11">SUM(S3:S49)</f>
        <v>7080</v>
      </c>
      <c r="T50" s="146">
        <f t="shared" ref="T50" si="12">SUM(T3:T49)</f>
        <v>122</v>
      </c>
      <c r="U50" s="147">
        <f t="shared" ref="U50" si="13">SUM(U3:U49)</f>
        <v>915</v>
      </c>
      <c r="V50" s="25">
        <f t="shared" ref="V50" si="14">SUM(V3:V49)</f>
        <v>0</v>
      </c>
      <c r="W50" s="25">
        <f t="shared" ref="W50" si="15">SUM(W3:W49)</f>
        <v>273</v>
      </c>
      <c r="X50" s="25">
        <f t="shared" ref="X50" si="16">SUM(X3:X49)</f>
        <v>2320</v>
      </c>
      <c r="Y50" s="25">
        <f t="shared" ref="Y50" si="17">SUM(Y3:Y49)</f>
        <v>4703</v>
      </c>
      <c r="Z50" s="25">
        <f t="shared" ref="Z50" si="18">SUM(Z3:Z49)</f>
        <v>250</v>
      </c>
      <c r="AA50" s="25">
        <f t="shared" ref="AA50" si="19">SUM(AA3:AA49)</f>
        <v>0</v>
      </c>
      <c r="AB50" s="25">
        <f t="shared" ref="AB50" si="20">SUM(AB3:AB49)</f>
        <v>0</v>
      </c>
      <c r="AC50" s="25">
        <f t="shared" ref="AC50" si="21">SUM(AC3:AC49)</f>
        <v>0</v>
      </c>
    </row>
    <row r="52" spans="1:29" ht="15.75" thickBot="1" x14ac:dyDescent="0.3"/>
    <row r="53" spans="1:29" ht="19.5" thickTop="1" x14ac:dyDescent="0.25">
      <c r="B53" s="7" t="s">
        <v>16</v>
      </c>
      <c r="C53" s="8">
        <f>D50</f>
        <v>191935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257594.92</v>
      </c>
      <c r="E54" s="133"/>
      <c r="F54" s="134">
        <v>200</v>
      </c>
      <c r="G54" s="1">
        <f>SUM('1:31'!G54)</f>
        <v>0</v>
      </c>
      <c r="H54" s="56"/>
      <c r="I54" s="15">
        <f t="shared" ref="I54:I60" si="22">+F54*G54</f>
        <v>0</v>
      </c>
    </row>
    <row r="55" spans="1:29" ht="18.75" x14ac:dyDescent="0.25">
      <c r="B55" s="9" t="s">
        <v>18</v>
      </c>
      <c r="C55" s="10">
        <f>+C53-C54</f>
        <v>-65659.920000000013</v>
      </c>
      <c r="F55" s="134">
        <v>100</v>
      </c>
      <c r="G55" s="1">
        <f>SUM('1:31'!G55)</f>
        <v>0</v>
      </c>
      <c r="H55" s="56"/>
      <c r="I55" s="15">
        <f t="shared" si="22"/>
        <v>0</v>
      </c>
    </row>
    <row r="56" spans="1:29" ht="18.75" x14ac:dyDescent="0.25">
      <c r="B56" s="9" t="s">
        <v>19</v>
      </c>
      <c r="C56" s="10">
        <f>I61</f>
        <v>0</v>
      </c>
      <c r="F56" s="134">
        <v>50</v>
      </c>
      <c r="G56" s="1">
        <f>SUM('1:31'!G56)</f>
        <v>0</v>
      </c>
      <c r="H56" s="56"/>
      <c r="I56" s="15">
        <f t="shared" si="22"/>
        <v>0</v>
      </c>
    </row>
    <row r="57" spans="1:29" ht="18.75" x14ac:dyDescent="0.25">
      <c r="B57" s="9" t="s">
        <v>20</v>
      </c>
      <c r="C57" s="10">
        <f>IF(C55&lt;C56,C56-C55,0)</f>
        <v>65659.920000000013</v>
      </c>
      <c r="F57" s="134">
        <v>20</v>
      </c>
      <c r="G57" s="1">
        <f>SUM('1:31'!G57)</f>
        <v>0</v>
      </c>
      <c r="H57" s="56"/>
      <c r="I57" s="15">
        <f t="shared" si="2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134">
        <v>10</v>
      </c>
      <c r="G58" s="1">
        <f>SUM('1:31'!G58)</f>
        <v>0</v>
      </c>
      <c r="H58" s="56"/>
      <c r="I58" s="15">
        <f t="shared" si="22"/>
        <v>0</v>
      </c>
    </row>
    <row r="59" spans="1:29" ht="19.5" thickBot="1" x14ac:dyDescent="0.35">
      <c r="B59" s="11" t="s">
        <v>22</v>
      </c>
      <c r="C59" s="12" t="b">
        <f>C55=C56</f>
        <v>0</v>
      </c>
      <c r="F59" s="134">
        <v>5</v>
      </c>
      <c r="G59" s="1">
        <f>SUM('1:31'!G59)</f>
        <v>0</v>
      </c>
      <c r="H59" s="56"/>
      <c r="I59" s="15">
        <f t="shared" si="22"/>
        <v>0</v>
      </c>
    </row>
    <row r="60" spans="1:29" ht="20.25" thickTop="1" thickBot="1" x14ac:dyDescent="0.3">
      <c r="F60" s="134">
        <v>1</v>
      </c>
      <c r="G60" s="1">
        <f>SUM('1:31'!G60)</f>
        <v>0</v>
      </c>
      <c r="H60" s="57"/>
      <c r="I60" s="16">
        <f t="shared" si="22"/>
        <v>0</v>
      </c>
    </row>
    <row r="61" spans="1:29" ht="19.5" thickBot="1" x14ac:dyDescent="0.3">
      <c r="F61" s="189" t="s">
        <v>26</v>
      </c>
      <c r="G61" s="190"/>
      <c r="H61" s="135"/>
      <c r="I61" s="136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2"/>
  <sheetViews>
    <sheetView showGridLines="0" rightToLeft="1" topLeftCell="A61" workbookViewId="0">
      <selection activeCell="J29" sqref="J29"/>
    </sheetView>
  </sheetViews>
  <sheetFormatPr defaultRowHeight="15" x14ac:dyDescent="0.25"/>
  <cols>
    <col min="1" max="1" width="16.42578125" customWidth="1"/>
    <col min="2" max="2" width="17.5703125" bestFit="1" customWidth="1"/>
    <col min="3" max="3" width="22.85546875" customWidth="1"/>
    <col min="4" max="4" width="13.42578125" style="29" customWidth="1"/>
    <col min="5" max="5" width="15.7109375" style="29" customWidth="1"/>
    <col min="6" max="6" width="18.28515625" customWidth="1"/>
    <col min="9" max="9" width="14.140625" bestFit="1" customWidth="1"/>
    <col min="10" max="10" width="17.42578125" customWidth="1"/>
    <col min="11" max="11" width="14" style="29" bestFit="1" customWidth="1"/>
  </cols>
  <sheetData>
    <row r="2" spans="1:10" ht="36.75" customHeight="1" x14ac:dyDescent="0.25">
      <c r="A2" s="41" t="s">
        <v>0</v>
      </c>
      <c r="B2" s="41" t="s">
        <v>55</v>
      </c>
      <c r="C2" s="41" t="s">
        <v>57</v>
      </c>
      <c r="D2" s="45" t="s">
        <v>56</v>
      </c>
      <c r="E2" s="45" t="s">
        <v>58</v>
      </c>
      <c r="F2" s="41" t="s">
        <v>59</v>
      </c>
    </row>
    <row r="3" spans="1:10" ht="21.75" customHeight="1" x14ac:dyDescent="0.25">
      <c r="A3" s="44">
        <v>45364</v>
      </c>
      <c r="B3" t="s">
        <v>62</v>
      </c>
      <c r="C3" t="s">
        <v>63</v>
      </c>
      <c r="E3" s="29">
        <v>7355</v>
      </c>
    </row>
    <row r="4" spans="1:10" ht="21.75" customHeight="1" x14ac:dyDescent="0.25">
      <c r="A4" s="44">
        <v>45364</v>
      </c>
      <c r="B4" t="s">
        <v>62</v>
      </c>
      <c r="C4" t="s">
        <v>64</v>
      </c>
      <c r="D4" s="86">
        <v>3350</v>
      </c>
      <c r="I4" s="191" t="s">
        <v>61</v>
      </c>
      <c r="J4" s="191"/>
    </row>
    <row r="5" spans="1:10" ht="21.75" customHeight="1" x14ac:dyDescent="0.25">
      <c r="A5" s="44">
        <v>45365</v>
      </c>
      <c r="B5" t="s">
        <v>95</v>
      </c>
      <c r="C5" t="s">
        <v>98</v>
      </c>
      <c r="I5" s="42" t="s">
        <v>54</v>
      </c>
      <c r="J5" s="43">
        <v>9</v>
      </c>
    </row>
    <row r="6" spans="1:10" ht="21.75" customHeight="1" x14ac:dyDescent="0.25">
      <c r="A6" s="44">
        <v>45365</v>
      </c>
      <c r="B6" t="s">
        <v>95</v>
      </c>
      <c r="C6" t="s">
        <v>99</v>
      </c>
      <c r="D6" s="86">
        <v>2000</v>
      </c>
      <c r="I6" s="42" t="s">
        <v>60</v>
      </c>
      <c r="J6" s="43" t="str">
        <f>INDEX(Table1[[اسم المورد ]],J5)</f>
        <v xml:space="preserve">جوفاني </v>
      </c>
    </row>
    <row r="7" spans="1:10" ht="21.75" customHeight="1" x14ac:dyDescent="0.25">
      <c r="A7" s="44">
        <v>45365</v>
      </c>
      <c r="B7" t="s">
        <v>100</v>
      </c>
      <c r="C7" t="s">
        <v>101</v>
      </c>
      <c r="I7" s="42" t="s">
        <v>56</v>
      </c>
      <c r="J7" s="43">
        <f>SUMIFS(Table1[[مدين ]],Table1[[اسم المورد ]],J6)</f>
        <v>1000</v>
      </c>
    </row>
    <row r="8" spans="1:10" ht="21.75" customHeight="1" x14ac:dyDescent="0.25">
      <c r="A8" s="44">
        <v>45365</v>
      </c>
      <c r="B8" t="s">
        <v>100</v>
      </c>
      <c r="C8" t="s">
        <v>99</v>
      </c>
      <c r="D8" s="86">
        <v>1000</v>
      </c>
      <c r="I8" s="42" t="s">
        <v>58</v>
      </c>
      <c r="J8" s="43">
        <f>SUMIFS(Table1[[دائن ]],Table1[[اسم المورد ]],J6)</f>
        <v>0</v>
      </c>
    </row>
    <row r="9" spans="1:10" ht="21.75" customHeight="1" x14ac:dyDescent="0.25">
      <c r="A9" s="44">
        <v>45366</v>
      </c>
      <c r="B9" t="s">
        <v>62</v>
      </c>
      <c r="D9" s="86">
        <v>4005</v>
      </c>
      <c r="I9" s="42" t="s">
        <v>59</v>
      </c>
      <c r="J9" s="43">
        <f>J7-J8</f>
        <v>1000</v>
      </c>
    </row>
    <row r="10" spans="1:10" ht="21.75" customHeight="1" x14ac:dyDescent="0.25">
      <c r="A10" s="44">
        <v>45371</v>
      </c>
      <c r="B10" t="s">
        <v>95</v>
      </c>
      <c r="C10" t="s">
        <v>99</v>
      </c>
      <c r="D10" s="86">
        <v>1000</v>
      </c>
    </row>
    <row r="11" spans="1:10" ht="21.75" customHeight="1" x14ac:dyDescent="0.25">
      <c r="A11" s="44">
        <v>45373</v>
      </c>
      <c r="B11" t="s">
        <v>207</v>
      </c>
      <c r="C11" t="s">
        <v>208</v>
      </c>
    </row>
    <row r="12" spans="1:10" ht="21.75" customHeight="1" x14ac:dyDescent="0.25">
      <c r="A12" s="44">
        <v>45373</v>
      </c>
      <c r="B12" t="s">
        <v>207</v>
      </c>
      <c r="C12" t="s">
        <v>99</v>
      </c>
      <c r="D12" s="86">
        <v>1000</v>
      </c>
    </row>
    <row r="13" spans="1:10" ht="21.75" customHeight="1" x14ac:dyDescent="0.25">
      <c r="A13" s="44">
        <v>45373</v>
      </c>
      <c r="B13" t="s">
        <v>209</v>
      </c>
      <c r="C13" t="s">
        <v>210</v>
      </c>
    </row>
    <row r="14" spans="1:10" ht="21.75" customHeight="1" x14ac:dyDescent="0.25">
      <c r="A14" s="44">
        <v>45373</v>
      </c>
      <c r="B14" t="s">
        <v>209</v>
      </c>
      <c r="C14" t="s">
        <v>99</v>
      </c>
      <c r="D14" s="86">
        <v>5000</v>
      </c>
    </row>
    <row r="15" spans="1:10" ht="21.75" customHeight="1" x14ac:dyDescent="0.25">
      <c r="A15" s="44">
        <v>45373</v>
      </c>
      <c r="B15" t="s">
        <v>211</v>
      </c>
      <c r="C15" t="s">
        <v>212</v>
      </c>
      <c r="E15" s="29">
        <f>1750+920+850+1150+2180+2150+800+4075+3130</f>
        <v>17005</v>
      </c>
    </row>
    <row r="16" spans="1:10" ht="21.75" customHeight="1" x14ac:dyDescent="0.25">
      <c r="A16" s="44">
        <v>45373</v>
      </c>
      <c r="B16" t="s">
        <v>211</v>
      </c>
      <c r="C16" t="s">
        <v>99</v>
      </c>
      <c r="D16" s="86">
        <v>5000</v>
      </c>
    </row>
    <row r="17" spans="1:4" ht="21.75" customHeight="1" x14ac:dyDescent="0.25">
      <c r="A17" s="44">
        <v>45374</v>
      </c>
      <c r="B17" t="s">
        <v>100</v>
      </c>
      <c r="C17" t="s">
        <v>99</v>
      </c>
      <c r="D17" s="86">
        <v>3000</v>
      </c>
    </row>
    <row r="18" spans="1:4" ht="21.75" customHeight="1" x14ac:dyDescent="0.25">
      <c r="A18" s="44">
        <v>45374</v>
      </c>
      <c r="B18" t="s">
        <v>211</v>
      </c>
      <c r="C18" t="s">
        <v>99</v>
      </c>
      <c r="D18" s="86">
        <v>500</v>
      </c>
    </row>
    <row r="19" spans="1:4" ht="21.75" customHeight="1" x14ac:dyDescent="0.25">
      <c r="A19" s="44">
        <v>45375</v>
      </c>
      <c r="B19" t="s">
        <v>95</v>
      </c>
      <c r="C19" t="s">
        <v>99</v>
      </c>
      <c r="D19" s="86">
        <v>3500</v>
      </c>
    </row>
    <row r="20" spans="1:4" ht="21.75" customHeight="1" x14ac:dyDescent="0.25">
      <c r="A20" s="44">
        <v>45375</v>
      </c>
      <c r="B20" t="s">
        <v>211</v>
      </c>
      <c r="C20" t="s">
        <v>99</v>
      </c>
      <c r="D20" s="86">
        <v>2000</v>
      </c>
    </row>
    <row r="21" spans="1:4" ht="21.75" customHeight="1" x14ac:dyDescent="0.25">
      <c r="A21" t="s">
        <v>276</v>
      </c>
      <c r="B21" t="s">
        <v>209</v>
      </c>
      <c r="C21" t="s">
        <v>99</v>
      </c>
      <c r="D21" s="86">
        <v>8000</v>
      </c>
    </row>
    <row r="22" spans="1:4" ht="21.75" customHeight="1" x14ac:dyDescent="0.25">
      <c r="A22" t="s">
        <v>276</v>
      </c>
      <c r="B22" t="s">
        <v>100</v>
      </c>
      <c r="C22" t="s">
        <v>99</v>
      </c>
      <c r="D22" s="86">
        <v>2000</v>
      </c>
    </row>
    <row r="23" spans="1:4" ht="21.75" customHeight="1" x14ac:dyDescent="0.25">
      <c r="A23" t="s">
        <v>276</v>
      </c>
      <c r="B23" t="s">
        <v>211</v>
      </c>
      <c r="C23" t="s">
        <v>99</v>
      </c>
      <c r="D23" s="86">
        <v>1500</v>
      </c>
    </row>
    <row r="24" spans="1:4" ht="21.75" customHeight="1" x14ac:dyDescent="0.25">
      <c r="A24" t="s">
        <v>276</v>
      </c>
      <c r="B24" t="s">
        <v>184</v>
      </c>
      <c r="C24" t="s">
        <v>99</v>
      </c>
      <c r="D24" s="86">
        <v>5000</v>
      </c>
    </row>
    <row r="25" spans="1:4" ht="21.75" customHeight="1" x14ac:dyDescent="0.25">
      <c r="A25" s="44">
        <v>45379</v>
      </c>
      <c r="B25" t="s">
        <v>209</v>
      </c>
      <c r="D25" s="86">
        <v>1000</v>
      </c>
    </row>
    <row r="26" spans="1:4" ht="21.75" customHeight="1" x14ac:dyDescent="0.25">
      <c r="A26" s="44">
        <v>45379</v>
      </c>
      <c r="B26" t="s">
        <v>100</v>
      </c>
      <c r="D26" s="86">
        <v>2000</v>
      </c>
    </row>
    <row r="27" spans="1:4" ht="21.75" customHeight="1" x14ac:dyDescent="0.25">
      <c r="A27" s="44">
        <v>45379</v>
      </c>
      <c r="B27" t="s">
        <v>319</v>
      </c>
      <c r="D27" s="86">
        <v>10000</v>
      </c>
    </row>
    <row r="28" spans="1:4" ht="21.75" customHeight="1" x14ac:dyDescent="0.25">
      <c r="A28" s="44">
        <v>45379</v>
      </c>
      <c r="B28" t="s">
        <v>184</v>
      </c>
      <c r="D28" s="86">
        <v>2000</v>
      </c>
    </row>
    <row r="29" spans="1:4" ht="21.75" customHeight="1" x14ac:dyDescent="0.25">
      <c r="A29" s="44">
        <v>45379</v>
      </c>
      <c r="B29" t="s">
        <v>307</v>
      </c>
      <c r="D29" s="86">
        <v>3000</v>
      </c>
    </row>
    <row r="30" spans="1:4" ht="21.75" customHeight="1" x14ac:dyDescent="0.25">
      <c r="A30" s="44">
        <v>45442</v>
      </c>
      <c r="B30" t="s">
        <v>213</v>
      </c>
      <c r="D30" s="86">
        <v>500</v>
      </c>
    </row>
    <row r="31" spans="1:4" ht="21.75" customHeight="1" x14ac:dyDescent="0.25">
      <c r="A31" s="44">
        <v>45442</v>
      </c>
      <c r="B31" t="s">
        <v>184</v>
      </c>
      <c r="D31" s="86">
        <v>3000</v>
      </c>
    </row>
    <row r="32" spans="1:4" ht="21.75" customHeight="1" x14ac:dyDescent="0.25"/>
    <row r="33" ht="21.75" customHeight="1" x14ac:dyDescent="0.25"/>
    <row r="34" ht="21.75" customHeight="1" x14ac:dyDescent="0.25"/>
    <row r="35" ht="21.75" customHeight="1" x14ac:dyDescent="0.25"/>
    <row r="36" ht="21.75" customHeight="1" x14ac:dyDescent="0.25"/>
    <row r="37" ht="21.75" customHeight="1" x14ac:dyDescent="0.25"/>
    <row r="38" ht="21.75" customHeight="1" x14ac:dyDescent="0.25"/>
    <row r="39" ht="21.75" customHeight="1" x14ac:dyDescent="0.25"/>
    <row r="40" ht="21.75" customHeight="1" x14ac:dyDescent="0.25"/>
    <row r="41" ht="21.75" customHeight="1" x14ac:dyDescent="0.25"/>
    <row r="42" ht="21.75" customHeight="1" x14ac:dyDescent="0.25"/>
    <row r="43" ht="21.75" customHeight="1" x14ac:dyDescent="0.25"/>
    <row r="44" ht="21.75" customHeight="1" x14ac:dyDescent="0.25"/>
    <row r="45" ht="21.75" customHeight="1" x14ac:dyDescent="0.25"/>
    <row r="46" ht="21.75" customHeight="1" x14ac:dyDescent="0.25"/>
    <row r="47" ht="21.75" customHeight="1" x14ac:dyDescent="0.25"/>
    <row r="48" ht="21.75" customHeight="1" x14ac:dyDescent="0.25"/>
    <row r="49" ht="21.75" customHeight="1" x14ac:dyDescent="0.25"/>
    <row r="50" ht="21.75" customHeight="1" x14ac:dyDescent="0.25"/>
    <row r="51" ht="21.75" customHeight="1" x14ac:dyDescent="0.25"/>
    <row r="52" ht="21.75" customHeight="1" x14ac:dyDescent="0.25"/>
    <row r="53" ht="21.75" customHeight="1" x14ac:dyDescent="0.25"/>
    <row r="54" ht="21.75" customHeight="1" x14ac:dyDescent="0.25"/>
    <row r="55" ht="21.75" customHeight="1" x14ac:dyDescent="0.25"/>
    <row r="56" ht="21.75" customHeight="1" x14ac:dyDescent="0.25"/>
    <row r="57" ht="21.75" customHeight="1" x14ac:dyDescent="0.25"/>
    <row r="58" ht="21.75" customHeight="1" x14ac:dyDescent="0.25"/>
    <row r="59" ht="21.75" customHeight="1" x14ac:dyDescent="0.25"/>
    <row r="60" ht="21.75" customHeight="1" x14ac:dyDescent="0.25"/>
    <row r="61" ht="21.75" customHeight="1" x14ac:dyDescent="0.25"/>
    <row r="62" ht="21.75" customHeight="1" x14ac:dyDescent="0.25"/>
    <row r="63" ht="21.75" customHeight="1" x14ac:dyDescent="0.25"/>
    <row r="64" ht="21.75" customHeight="1" x14ac:dyDescent="0.25"/>
    <row r="65" ht="21.75" customHeight="1" x14ac:dyDescent="0.25"/>
    <row r="66" ht="21.75" customHeight="1" x14ac:dyDescent="0.25"/>
    <row r="67" ht="21.75" customHeight="1" x14ac:dyDescent="0.25"/>
    <row r="68" ht="21.75" customHeight="1" x14ac:dyDescent="0.25"/>
    <row r="69" ht="21.75" customHeight="1" x14ac:dyDescent="0.25"/>
    <row r="70" ht="21.75" customHeight="1" x14ac:dyDescent="0.25"/>
    <row r="71" ht="21.75" customHeight="1" x14ac:dyDescent="0.25"/>
    <row r="72" ht="21.75" customHeight="1" x14ac:dyDescent="0.25"/>
    <row r="73" ht="21.75" customHeight="1" x14ac:dyDescent="0.25"/>
    <row r="74" ht="21.75" customHeight="1" x14ac:dyDescent="0.25"/>
    <row r="75" ht="21.75" customHeight="1" x14ac:dyDescent="0.25"/>
    <row r="76" ht="21.75" customHeight="1" x14ac:dyDescent="0.25"/>
    <row r="77" ht="21.75" customHeight="1" x14ac:dyDescent="0.25"/>
    <row r="78" ht="21.75" customHeight="1" x14ac:dyDescent="0.25"/>
    <row r="79" ht="21.75" customHeight="1" x14ac:dyDescent="0.25"/>
    <row r="80" ht="21.75" customHeight="1" x14ac:dyDescent="0.25"/>
    <row r="81" ht="21.75" customHeight="1" x14ac:dyDescent="0.25"/>
    <row r="82" ht="21.75" customHeight="1" x14ac:dyDescent="0.25"/>
    <row r="83" ht="21.75" customHeight="1" x14ac:dyDescent="0.25"/>
    <row r="84" ht="21.75" customHeight="1" x14ac:dyDescent="0.25"/>
    <row r="85" ht="21.75" customHeight="1" x14ac:dyDescent="0.25"/>
    <row r="86" ht="21.75" customHeight="1" x14ac:dyDescent="0.25"/>
    <row r="87" ht="21.75" customHeight="1" x14ac:dyDescent="0.25"/>
    <row r="88" ht="21.75" customHeight="1" x14ac:dyDescent="0.25"/>
    <row r="89" ht="21.75" customHeight="1" x14ac:dyDescent="0.25"/>
    <row r="90" ht="21.75" customHeight="1" x14ac:dyDescent="0.25"/>
    <row r="91" ht="21.75" customHeight="1" x14ac:dyDescent="0.25"/>
    <row r="92" ht="21.75" customHeight="1" x14ac:dyDescent="0.25"/>
    <row r="93" ht="21.75" customHeight="1" x14ac:dyDescent="0.25"/>
    <row r="94" ht="21.75" customHeight="1" x14ac:dyDescent="0.25"/>
    <row r="95" ht="21.75" customHeight="1" x14ac:dyDescent="0.25"/>
    <row r="96" ht="21.75" customHeight="1" x14ac:dyDescent="0.25"/>
    <row r="97" ht="21.75" customHeight="1" x14ac:dyDescent="0.25"/>
    <row r="98" ht="21.75" customHeight="1" x14ac:dyDescent="0.25"/>
    <row r="99" ht="21.75" customHeight="1" x14ac:dyDescent="0.25"/>
    <row r="100" ht="21.75" customHeight="1" x14ac:dyDescent="0.25"/>
    <row r="101" ht="21.75" customHeight="1" x14ac:dyDescent="0.25"/>
    <row r="102" ht="21.75" customHeight="1" x14ac:dyDescent="0.25"/>
    <row r="103" ht="21.75" customHeight="1" x14ac:dyDescent="0.25"/>
    <row r="104" ht="21.75" customHeight="1" x14ac:dyDescent="0.25"/>
    <row r="105" ht="21.75" customHeight="1" x14ac:dyDescent="0.25"/>
    <row r="106" ht="21.75" customHeight="1" x14ac:dyDescent="0.25"/>
    <row r="107" ht="21.75" customHeight="1" x14ac:dyDescent="0.25"/>
    <row r="108" ht="21.75" customHeight="1" x14ac:dyDescent="0.25"/>
    <row r="109" ht="21.75" customHeight="1" x14ac:dyDescent="0.25"/>
    <row r="110" ht="21.75" customHeight="1" x14ac:dyDescent="0.25"/>
    <row r="111" ht="21.75" customHeight="1" x14ac:dyDescent="0.25"/>
    <row r="112" ht="21.75" customHeight="1" x14ac:dyDescent="0.25"/>
    <row r="113" ht="21.75" customHeight="1" x14ac:dyDescent="0.25"/>
    <row r="114" ht="21.75" customHeight="1" x14ac:dyDescent="0.25"/>
    <row r="115" ht="21.75" customHeight="1" x14ac:dyDescent="0.25"/>
    <row r="116" ht="21.75" customHeight="1" x14ac:dyDescent="0.25"/>
    <row r="117" ht="21.75" customHeight="1" x14ac:dyDescent="0.25"/>
    <row r="118" ht="21.75" customHeight="1" x14ac:dyDescent="0.25"/>
    <row r="119" ht="21.75" customHeight="1" x14ac:dyDescent="0.25"/>
    <row r="120" ht="21.75" customHeight="1" x14ac:dyDescent="0.25"/>
    <row r="121" ht="21.75" customHeight="1" x14ac:dyDescent="0.25"/>
    <row r="122" ht="21.75" customHeight="1" x14ac:dyDescent="0.25"/>
    <row r="123" ht="21.75" customHeight="1" x14ac:dyDescent="0.25"/>
    <row r="124" ht="21.75" customHeight="1" x14ac:dyDescent="0.25"/>
    <row r="125" ht="21.75" customHeight="1" x14ac:dyDescent="0.25"/>
    <row r="126" ht="21.75" customHeight="1" x14ac:dyDescent="0.25"/>
    <row r="127" ht="21.75" customHeight="1" x14ac:dyDescent="0.25"/>
    <row r="128" ht="21.75" customHeight="1" x14ac:dyDescent="0.25"/>
    <row r="129" ht="21.75" customHeight="1" x14ac:dyDescent="0.25"/>
    <row r="130" ht="21.75" customHeight="1" x14ac:dyDescent="0.25"/>
    <row r="131" ht="21.75" customHeight="1" x14ac:dyDescent="0.25"/>
    <row r="132" ht="21.75" customHeight="1" x14ac:dyDescent="0.25"/>
    <row r="133" ht="21.75" customHeight="1" x14ac:dyDescent="0.25"/>
    <row r="134" ht="21.75" customHeight="1" x14ac:dyDescent="0.25"/>
    <row r="135" ht="21.75" customHeight="1" x14ac:dyDescent="0.25"/>
    <row r="136" ht="21.75" customHeight="1" x14ac:dyDescent="0.25"/>
    <row r="137" ht="21.75" customHeight="1" x14ac:dyDescent="0.25"/>
    <row r="138" ht="21.75" customHeight="1" x14ac:dyDescent="0.25"/>
    <row r="139" ht="21.75" customHeight="1" x14ac:dyDescent="0.25"/>
    <row r="140" ht="21.75" customHeight="1" x14ac:dyDescent="0.25"/>
    <row r="141" ht="21.75" customHeight="1" x14ac:dyDescent="0.25"/>
    <row r="142" ht="21.75" customHeight="1" x14ac:dyDescent="0.25"/>
    <row r="143" ht="21.75" customHeight="1" x14ac:dyDescent="0.25"/>
    <row r="144" ht="21.75" customHeight="1" x14ac:dyDescent="0.25"/>
    <row r="145" ht="21.75" customHeight="1" x14ac:dyDescent="0.25"/>
    <row r="146" ht="21.75" customHeight="1" x14ac:dyDescent="0.25"/>
    <row r="147" ht="21.75" customHeight="1" x14ac:dyDescent="0.25"/>
    <row r="148" ht="21.75" customHeight="1" x14ac:dyDescent="0.25"/>
    <row r="149" ht="21.75" customHeight="1" x14ac:dyDescent="0.25"/>
    <row r="150" ht="21.75" customHeight="1" x14ac:dyDescent="0.25"/>
    <row r="151" ht="21.75" customHeight="1" x14ac:dyDescent="0.25"/>
    <row r="152" ht="21.75" customHeight="1" x14ac:dyDescent="0.25"/>
    <row r="153" ht="21.75" customHeight="1" x14ac:dyDescent="0.25"/>
    <row r="154" ht="21.75" customHeight="1" x14ac:dyDescent="0.25"/>
    <row r="155" ht="21.75" customHeight="1" x14ac:dyDescent="0.25"/>
    <row r="156" ht="21.75" customHeight="1" x14ac:dyDescent="0.25"/>
    <row r="157" ht="21.75" customHeight="1" x14ac:dyDescent="0.25"/>
    <row r="158" ht="21.75" customHeight="1" x14ac:dyDescent="0.25"/>
    <row r="159" ht="21.75" customHeight="1" x14ac:dyDescent="0.25"/>
    <row r="160" ht="21.75" customHeight="1" x14ac:dyDescent="0.25"/>
    <row r="161" ht="21.75" customHeight="1" x14ac:dyDescent="0.25"/>
    <row r="162" ht="21.75" customHeight="1" x14ac:dyDescent="0.25"/>
    <row r="163" ht="21.75" customHeight="1" x14ac:dyDescent="0.25"/>
    <row r="164" ht="21.75" customHeight="1" x14ac:dyDescent="0.25"/>
    <row r="165" ht="21.75" customHeight="1" x14ac:dyDescent="0.25"/>
    <row r="166" ht="21.75" customHeight="1" x14ac:dyDescent="0.25"/>
    <row r="167" ht="21.75" customHeight="1" x14ac:dyDescent="0.25"/>
    <row r="168" ht="21.75" customHeight="1" x14ac:dyDescent="0.25"/>
    <row r="169" ht="21.75" customHeight="1" x14ac:dyDescent="0.25"/>
    <row r="170" ht="21.75" customHeight="1" x14ac:dyDescent="0.25"/>
    <row r="171" ht="21.75" customHeight="1" x14ac:dyDescent="0.25"/>
    <row r="172" ht="21.75" customHeight="1" x14ac:dyDescent="0.25"/>
    <row r="173" ht="21.75" customHeight="1" x14ac:dyDescent="0.25"/>
    <row r="174" ht="21.75" customHeight="1" x14ac:dyDescent="0.25"/>
    <row r="175" ht="21.75" customHeight="1" x14ac:dyDescent="0.25"/>
    <row r="176" ht="21.75" customHeight="1" x14ac:dyDescent="0.25"/>
    <row r="177" ht="21.75" customHeight="1" x14ac:dyDescent="0.25"/>
    <row r="178" ht="21.75" customHeight="1" x14ac:dyDescent="0.25"/>
    <row r="179" ht="21.75" customHeight="1" x14ac:dyDescent="0.25"/>
    <row r="180" ht="21.75" customHeight="1" x14ac:dyDescent="0.25"/>
    <row r="181" ht="21.75" customHeight="1" x14ac:dyDescent="0.25"/>
    <row r="182" ht="21.75" customHeight="1" x14ac:dyDescent="0.25"/>
    <row r="183" ht="21.75" customHeight="1" x14ac:dyDescent="0.25"/>
    <row r="184" ht="21.75" customHeight="1" x14ac:dyDescent="0.25"/>
    <row r="185" ht="21.75" customHeight="1" x14ac:dyDescent="0.25"/>
    <row r="186" ht="21.75" customHeight="1" x14ac:dyDescent="0.25"/>
    <row r="187" ht="21.75" customHeight="1" x14ac:dyDescent="0.25"/>
    <row r="188" ht="21.75" customHeight="1" x14ac:dyDescent="0.25"/>
    <row r="189" ht="21.75" customHeight="1" x14ac:dyDescent="0.25"/>
    <row r="190" ht="21.75" customHeight="1" x14ac:dyDescent="0.25"/>
    <row r="191" ht="21.75" customHeight="1" x14ac:dyDescent="0.25"/>
    <row r="192" ht="21.75" customHeight="1" x14ac:dyDescent="0.25"/>
    <row r="193" ht="21.75" customHeight="1" x14ac:dyDescent="0.25"/>
    <row r="194" ht="21.75" customHeight="1" x14ac:dyDescent="0.25"/>
    <row r="195" ht="21.75" customHeight="1" x14ac:dyDescent="0.25"/>
    <row r="196" ht="21.75" customHeight="1" x14ac:dyDescent="0.25"/>
    <row r="197" ht="21.75" customHeight="1" x14ac:dyDescent="0.25"/>
    <row r="198" ht="21.75" customHeight="1" x14ac:dyDescent="0.25"/>
    <row r="199" ht="21.75" customHeight="1" x14ac:dyDescent="0.25"/>
    <row r="200" ht="21.75" customHeight="1" x14ac:dyDescent="0.25"/>
    <row r="201" ht="21.75" customHeight="1" x14ac:dyDescent="0.25"/>
    <row r="202" ht="21.75" customHeight="1" x14ac:dyDescent="0.25"/>
    <row r="203" ht="21.75" customHeight="1" x14ac:dyDescent="0.25"/>
    <row r="204" ht="21.75" customHeight="1" x14ac:dyDescent="0.25"/>
    <row r="205" ht="21.75" customHeight="1" x14ac:dyDescent="0.25"/>
    <row r="206" ht="21.75" customHeight="1" x14ac:dyDescent="0.25"/>
    <row r="207" ht="21.75" customHeight="1" x14ac:dyDescent="0.25"/>
    <row r="208" ht="21.75" customHeight="1" x14ac:dyDescent="0.25"/>
    <row r="209" ht="21.75" customHeight="1" x14ac:dyDescent="0.25"/>
    <row r="210" ht="21.75" customHeight="1" x14ac:dyDescent="0.25"/>
    <row r="211" ht="21.75" customHeight="1" x14ac:dyDescent="0.25"/>
    <row r="212" ht="21.75" customHeight="1" x14ac:dyDescent="0.25"/>
  </sheetData>
  <mergeCells count="1">
    <mergeCell ref="I4:J4"/>
  </mergeCells>
  <dataValidations count="1">
    <dataValidation type="list" allowBlank="1" showInputMessage="1" showErrorMessage="1" sqref="C7:C8">
      <formula1>$C$7:$C$12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4" name="Drop Down 1">
              <controlPr defaultSize="0" autoLine="0" autoPict="0">
                <anchor moveWithCells="1">
                  <from>
                    <xdr:col>8</xdr:col>
                    <xdr:colOff>38100</xdr:colOff>
                    <xdr:row>1</xdr:row>
                    <xdr:rowOff>0</xdr:rowOff>
                  </from>
                  <to>
                    <xdr:col>9</xdr:col>
                    <xdr:colOff>1057275</xdr:colOff>
                    <xdr:row>1</xdr:row>
                    <xdr:rowOff>352425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40"/>
  <sheetViews>
    <sheetView showGridLines="0" rightToLeft="1" workbookViewId="0">
      <selection activeCell="I20" sqref="I20"/>
    </sheetView>
  </sheetViews>
  <sheetFormatPr defaultRowHeight="15" outlineLevelRow="2" x14ac:dyDescent="0.25"/>
  <cols>
    <col min="1" max="1" width="16.42578125" customWidth="1"/>
    <col min="2" max="2" width="17.5703125" bestFit="1" customWidth="1"/>
    <col min="3" max="3" width="22.85546875" customWidth="1"/>
    <col min="4" max="4" width="13.42578125" style="29" customWidth="1"/>
    <col min="5" max="5" width="15.7109375" style="29" customWidth="1"/>
    <col min="6" max="6" width="18.28515625" customWidth="1"/>
    <col min="9" max="9" width="14.140625" bestFit="1" customWidth="1"/>
    <col min="10" max="10" width="17.42578125" customWidth="1"/>
    <col min="11" max="11" width="14" style="29" bestFit="1" customWidth="1"/>
  </cols>
  <sheetData>
    <row r="2" spans="1:10" ht="36.75" customHeight="1" thickBot="1" x14ac:dyDescent="0.3">
      <c r="A2" s="64" t="s">
        <v>0</v>
      </c>
      <c r="B2" s="64" t="s">
        <v>55</v>
      </c>
      <c r="C2" s="64" t="s">
        <v>57</v>
      </c>
      <c r="D2" s="65" t="s">
        <v>56</v>
      </c>
      <c r="E2" s="65" t="s">
        <v>58</v>
      </c>
      <c r="F2" s="66" t="s">
        <v>59</v>
      </c>
    </row>
    <row r="3" spans="1:10" s="29" customFormat="1" ht="21.75" customHeight="1" outlineLevel="2" x14ac:dyDescent="0.25">
      <c r="A3" s="67">
        <v>45379</v>
      </c>
      <c r="B3" s="68" t="s">
        <v>307</v>
      </c>
      <c r="C3" s="68"/>
      <c r="D3" s="88">
        <v>3000</v>
      </c>
      <c r="E3" s="69"/>
      <c r="F3" s="70"/>
      <c r="G3"/>
      <c r="H3"/>
      <c r="I3"/>
      <c r="J3"/>
    </row>
    <row r="4" spans="1:10" s="29" customFormat="1" ht="21.75" customHeight="1" outlineLevel="1" x14ac:dyDescent="0.25">
      <c r="A4" s="79"/>
      <c r="B4" s="83" t="s">
        <v>360</v>
      </c>
      <c r="C4" s="80"/>
      <c r="D4" s="89">
        <f>SUBTOTAL(9,D3:D3)</f>
        <v>3000</v>
      </c>
      <c r="E4" s="81">
        <f>SUBTOTAL(9,E3:E3)</f>
        <v>0</v>
      </c>
      <c r="F4" s="82"/>
      <c r="G4"/>
      <c r="H4"/>
      <c r="I4"/>
      <c r="J4"/>
    </row>
    <row r="5" spans="1:10" s="29" customFormat="1" ht="21.75" customHeight="1" outlineLevel="2" x14ac:dyDescent="0.25">
      <c r="A5" s="75">
        <v>45379</v>
      </c>
      <c r="B5" s="76" t="s">
        <v>319</v>
      </c>
      <c r="C5" s="76"/>
      <c r="D5" s="87">
        <v>10000</v>
      </c>
      <c r="E5" s="77"/>
      <c r="F5" s="78"/>
      <c r="G5"/>
      <c r="H5"/>
      <c r="I5" s="191" t="s">
        <v>61</v>
      </c>
      <c r="J5" s="191"/>
    </row>
    <row r="6" spans="1:10" s="29" customFormat="1" ht="21.75" customHeight="1" outlineLevel="1" x14ac:dyDescent="0.25">
      <c r="A6" s="75"/>
      <c r="B6" s="85" t="s">
        <v>353</v>
      </c>
      <c r="C6" s="76"/>
      <c r="D6" s="87">
        <f>SUBTOTAL(9,D5:D5)</f>
        <v>10000</v>
      </c>
      <c r="E6" s="77">
        <f>SUBTOTAL(9,E5:E5)</f>
        <v>0</v>
      </c>
      <c r="F6" s="78"/>
      <c r="G6"/>
      <c r="H6"/>
      <c r="I6" s="62"/>
      <c r="J6" s="62"/>
    </row>
    <row r="7" spans="1:10" s="29" customFormat="1" ht="21.75" customHeight="1" outlineLevel="2" x14ac:dyDescent="0.25">
      <c r="A7" s="75">
        <v>45373</v>
      </c>
      <c r="B7" s="76" t="s">
        <v>207</v>
      </c>
      <c r="C7" s="76" t="s">
        <v>208</v>
      </c>
      <c r="D7" s="77"/>
      <c r="E7" s="77"/>
      <c r="F7" s="78"/>
      <c r="G7"/>
      <c r="H7"/>
      <c r="I7" s="42" t="s">
        <v>54</v>
      </c>
      <c r="J7" s="43">
        <v>9</v>
      </c>
    </row>
    <row r="8" spans="1:10" s="29" customFormat="1" ht="21.75" customHeight="1" outlineLevel="2" x14ac:dyDescent="0.25">
      <c r="A8" s="71">
        <v>45373</v>
      </c>
      <c r="B8" s="72" t="s">
        <v>207</v>
      </c>
      <c r="C8" s="72" t="s">
        <v>99</v>
      </c>
      <c r="D8" s="87">
        <v>1000</v>
      </c>
      <c r="E8" s="73"/>
      <c r="F8" s="74"/>
      <c r="G8"/>
      <c r="H8"/>
      <c r="I8" s="42" t="s">
        <v>60</v>
      </c>
      <c r="J8" s="43" t="str">
        <f>INDEX('الموردين (2)'!$B$3:$B$40,J7)</f>
        <v>حمزاوي بن</v>
      </c>
    </row>
    <row r="9" spans="1:10" s="29" customFormat="1" ht="21.75" customHeight="1" outlineLevel="1" x14ac:dyDescent="0.25">
      <c r="A9" s="71"/>
      <c r="B9" s="84" t="s">
        <v>354</v>
      </c>
      <c r="C9" s="72"/>
      <c r="D9" s="87">
        <f>SUBTOTAL(9,D7:D8)</f>
        <v>1000</v>
      </c>
      <c r="E9" s="73">
        <f>SUBTOTAL(9,E7:E8)</f>
        <v>0</v>
      </c>
      <c r="F9" s="74"/>
      <c r="G9"/>
      <c r="H9"/>
      <c r="I9" s="42"/>
      <c r="J9" s="43"/>
    </row>
    <row r="10" spans="1:10" s="29" customFormat="1" ht="21.75" customHeight="1" outlineLevel="2" x14ac:dyDescent="0.25">
      <c r="A10" s="75">
        <v>45365</v>
      </c>
      <c r="B10" s="76" t="s">
        <v>95</v>
      </c>
      <c r="C10" s="76" t="s">
        <v>98</v>
      </c>
      <c r="D10" s="77"/>
      <c r="E10" s="77"/>
      <c r="F10" s="78"/>
      <c r="G10"/>
      <c r="H10"/>
      <c r="I10" s="42" t="s">
        <v>56</v>
      </c>
      <c r="J10" s="43">
        <f>SUMIFS('الموردين (2)'!$D$3:$D$40,'الموردين (2)'!$B$3:$B$40,J8)</f>
        <v>6500</v>
      </c>
    </row>
    <row r="11" spans="1:10" s="29" customFormat="1" ht="21.75" customHeight="1" outlineLevel="2" x14ac:dyDescent="0.25">
      <c r="A11" s="71">
        <v>45365</v>
      </c>
      <c r="B11" s="72" t="s">
        <v>95</v>
      </c>
      <c r="C11" s="72" t="s">
        <v>99</v>
      </c>
      <c r="D11" s="87">
        <v>2000</v>
      </c>
      <c r="E11" s="73"/>
      <c r="F11" s="74"/>
      <c r="G11"/>
      <c r="H11"/>
      <c r="I11" s="42" t="s">
        <v>58</v>
      </c>
      <c r="J11" s="43">
        <f>SUMIFS('الموردين (2)'!$E$3:$E$40,'الموردين (2)'!$B$3:$B$40,J8)</f>
        <v>0</v>
      </c>
    </row>
    <row r="12" spans="1:10" s="29" customFormat="1" ht="21.75" customHeight="1" outlineLevel="2" x14ac:dyDescent="0.25">
      <c r="A12" s="71">
        <v>45371</v>
      </c>
      <c r="B12" s="72" t="s">
        <v>95</v>
      </c>
      <c r="C12" s="72" t="s">
        <v>99</v>
      </c>
      <c r="D12" s="87">
        <v>1000</v>
      </c>
      <c r="E12" s="73"/>
      <c r="F12" s="74"/>
      <c r="G12"/>
      <c r="H12"/>
      <c r="I12" s="42" t="s">
        <v>59</v>
      </c>
      <c r="J12" s="43">
        <f>J10-J11</f>
        <v>6500</v>
      </c>
    </row>
    <row r="13" spans="1:10" s="29" customFormat="1" ht="21.75" customHeight="1" outlineLevel="2" x14ac:dyDescent="0.25">
      <c r="A13" s="75">
        <v>45375</v>
      </c>
      <c r="B13" s="76" t="s">
        <v>95</v>
      </c>
      <c r="C13" s="76" t="s">
        <v>99</v>
      </c>
      <c r="D13" s="87">
        <v>3500</v>
      </c>
      <c r="E13" s="77"/>
      <c r="F13" s="78"/>
      <c r="G13"/>
      <c r="H13"/>
      <c r="I13"/>
      <c r="J13"/>
    </row>
    <row r="14" spans="1:10" s="29" customFormat="1" ht="21.75" customHeight="1" outlineLevel="2" x14ac:dyDescent="0.25">
      <c r="A14" s="72" t="s">
        <v>276</v>
      </c>
      <c r="B14" s="72" t="s">
        <v>184</v>
      </c>
      <c r="C14" s="72" t="s">
        <v>99</v>
      </c>
      <c r="D14" s="87">
        <v>5000</v>
      </c>
      <c r="E14" s="73"/>
      <c r="F14" s="74"/>
      <c r="G14"/>
      <c r="H14"/>
      <c r="I14"/>
      <c r="J14"/>
    </row>
    <row r="15" spans="1:10" s="29" customFormat="1" ht="21.75" customHeight="1" outlineLevel="2" x14ac:dyDescent="0.25">
      <c r="A15" s="71">
        <v>45379</v>
      </c>
      <c r="B15" s="72" t="s">
        <v>184</v>
      </c>
      <c r="C15" s="72"/>
      <c r="D15" s="87">
        <v>2000</v>
      </c>
      <c r="E15" s="73"/>
      <c r="F15" s="74"/>
      <c r="G15"/>
      <c r="H15"/>
      <c r="I15"/>
      <c r="J15"/>
    </row>
    <row r="16" spans="1:10" s="29" customFormat="1" ht="21.75" customHeight="1" outlineLevel="2" x14ac:dyDescent="0.25">
      <c r="A16" s="75">
        <v>45442</v>
      </c>
      <c r="B16" s="76" t="s">
        <v>184</v>
      </c>
      <c r="C16" s="76"/>
      <c r="D16" s="87">
        <v>3000</v>
      </c>
      <c r="E16" s="77"/>
      <c r="F16" s="78"/>
      <c r="G16"/>
      <c r="H16"/>
      <c r="I16"/>
      <c r="J16"/>
    </row>
    <row r="17" spans="1:10" s="29" customFormat="1" ht="21.75" customHeight="1" outlineLevel="1" x14ac:dyDescent="0.25">
      <c r="A17" s="75"/>
      <c r="B17" s="85" t="s">
        <v>355</v>
      </c>
      <c r="C17" s="76"/>
      <c r="D17" s="87">
        <f>SUBTOTAL(9,D10:D16)</f>
        <v>16500</v>
      </c>
      <c r="E17" s="77">
        <f>SUBTOTAL(9,E10:E16)</f>
        <v>0</v>
      </c>
      <c r="F17" s="78"/>
      <c r="G17"/>
      <c r="H17"/>
      <c r="I17"/>
      <c r="J17"/>
    </row>
    <row r="18" spans="1:10" s="29" customFormat="1" ht="21.75" customHeight="1" outlineLevel="2" x14ac:dyDescent="0.25">
      <c r="A18" s="75">
        <v>45364</v>
      </c>
      <c r="B18" s="76" t="s">
        <v>62</v>
      </c>
      <c r="C18" s="76" t="s">
        <v>63</v>
      </c>
      <c r="D18" s="77"/>
      <c r="E18" s="77">
        <v>7355</v>
      </c>
      <c r="F18" s="78"/>
      <c r="G18"/>
      <c r="H18"/>
      <c r="I18"/>
      <c r="J18"/>
    </row>
    <row r="19" spans="1:10" s="29" customFormat="1" ht="21.75" customHeight="1" outlineLevel="2" x14ac:dyDescent="0.25">
      <c r="A19" s="71">
        <v>45364</v>
      </c>
      <c r="B19" s="72" t="s">
        <v>62</v>
      </c>
      <c r="C19" s="72" t="s">
        <v>64</v>
      </c>
      <c r="D19" s="87">
        <v>3350</v>
      </c>
      <c r="E19" s="73"/>
      <c r="F19" s="74"/>
      <c r="G19"/>
      <c r="H19"/>
      <c r="I19"/>
      <c r="J19"/>
    </row>
    <row r="20" spans="1:10" s="29" customFormat="1" ht="21.75" customHeight="1" outlineLevel="2" x14ac:dyDescent="0.25">
      <c r="A20" s="75">
        <v>45366</v>
      </c>
      <c r="B20" s="76" t="s">
        <v>62</v>
      </c>
      <c r="C20" s="76"/>
      <c r="D20" s="87">
        <v>4005</v>
      </c>
      <c r="E20" s="77"/>
      <c r="F20" s="78"/>
      <c r="G20"/>
      <c r="H20"/>
      <c r="I20"/>
      <c r="J20"/>
    </row>
    <row r="21" spans="1:10" s="29" customFormat="1" ht="21.75" customHeight="1" outlineLevel="1" x14ac:dyDescent="0.25">
      <c r="A21" s="75"/>
      <c r="B21" s="85" t="s">
        <v>356</v>
      </c>
      <c r="C21" s="76"/>
      <c r="D21" s="87">
        <f>SUBTOTAL(9,D18:D20)</f>
        <v>7355</v>
      </c>
      <c r="E21" s="77">
        <f>SUBTOTAL(9,E18:E20)</f>
        <v>7355</v>
      </c>
      <c r="F21" s="78"/>
      <c r="G21"/>
      <c r="H21"/>
      <c r="I21"/>
      <c r="J21"/>
    </row>
    <row r="22" spans="1:10" s="29" customFormat="1" ht="21.75" customHeight="1" outlineLevel="2" x14ac:dyDescent="0.25">
      <c r="A22" s="75">
        <v>45365</v>
      </c>
      <c r="B22" s="76" t="s">
        <v>100</v>
      </c>
      <c r="C22" s="76" t="s">
        <v>101</v>
      </c>
      <c r="D22" s="77"/>
      <c r="E22" s="77"/>
      <c r="F22" s="78"/>
      <c r="G22"/>
      <c r="H22"/>
      <c r="I22"/>
      <c r="J22"/>
    </row>
    <row r="23" spans="1:10" s="29" customFormat="1" ht="21.75" customHeight="1" outlineLevel="2" x14ac:dyDescent="0.25">
      <c r="A23" s="71">
        <v>45365</v>
      </c>
      <c r="B23" s="72" t="s">
        <v>100</v>
      </c>
      <c r="C23" s="72" t="s">
        <v>99</v>
      </c>
      <c r="D23" s="87">
        <v>1000</v>
      </c>
      <c r="E23" s="73"/>
      <c r="F23" s="74"/>
      <c r="G23"/>
      <c r="H23"/>
      <c r="I23"/>
      <c r="J23"/>
    </row>
    <row r="24" spans="1:10" s="29" customFormat="1" ht="21.75" customHeight="1" outlineLevel="2" x14ac:dyDescent="0.25">
      <c r="A24" s="75">
        <v>45374</v>
      </c>
      <c r="B24" s="76" t="s">
        <v>100</v>
      </c>
      <c r="C24" s="76" t="s">
        <v>99</v>
      </c>
      <c r="D24" s="87">
        <v>3000</v>
      </c>
      <c r="E24" s="77"/>
      <c r="F24" s="78"/>
      <c r="G24"/>
      <c r="H24"/>
      <c r="I24"/>
      <c r="J24"/>
    </row>
    <row r="25" spans="1:10" s="29" customFormat="1" ht="21.75" customHeight="1" outlineLevel="2" x14ac:dyDescent="0.25">
      <c r="A25" s="72" t="s">
        <v>276</v>
      </c>
      <c r="B25" s="72" t="s">
        <v>100</v>
      </c>
      <c r="C25" s="72" t="s">
        <v>99</v>
      </c>
      <c r="D25" s="87">
        <v>2000</v>
      </c>
      <c r="E25" s="73"/>
      <c r="F25" s="74"/>
      <c r="G25"/>
      <c r="H25"/>
      <c r="I25"/>
      <c r="J25"/>
    </row>
    <row r="26" spans="1:10" s="29" customFormat="1" ht="21.75" customHeight="1" outlineLevel="2" x14ac:dyDescent="0.25">
      <c r="A26" s="71">
        <v>45379</v>
      </c>
      <c r="B26" s="72" t="s">
        <v>100</v>
      </c>
      <c r="C26" s="72"/>
      <c r="D26" s="87">
        <v>2000</v>
      </c>
      <c r="E26" s="73"/>
      <c r="F26" s="74"/>
      <c r="G26"/>
      <c r="H26"/>
      <c r="I26"/>
      <c r="J26"/>
    </row>
    <row r="27" spans="1:10" s="29" customFormat="1" ht="21.75" customHeight="1" outlineLevel="1" x14ac:dyDescent="0.25">
      <c r="A27" s="71"/>
      <c r="B27" s="84" t="s">
        <v>357</v>
      </c>
      <c r="C27" s="72"/>
      <c r="D27" s="87">
        <f>SUBTOTAL(9,D22:D26)</f>
        <v>8000</v>
      </c>
      <c r="E27" s="73">
        <f>SUBTOTAL(9,E22:E26)</f>
        <v>0</v>
      </c>
      <c r="F27" s="74"/>
      <c r="G27"/>
      <c r="H27"/>
      <c r="I27"/>
      <c r="J27"/>
    </row>
    <row r="28" spans="1:10" s="29" customFormat="1" ht="21.75" customHeight="1" outlineLevel="2" x14ac:dyDescent="0.25">
      <c r="A28" s="75">
        <v>45373</v>
      </c>
      <c r="B28" s="76" t="s">
        <v>209</v>
      </c>
      <c r="C28" s="76" t="s">
        <v>210</v>
      </c>
      <c r="D28" s="77"/>
      <c r="E28" s="77"/>
      <c r="F28" s="78"/>
      <c r="G28"/>
      <c r="H28"/>
      <c r="I28"/>
      <c r="J28"/>
    </row>
    <row r="29" spans="1:10" s="29" customFormat="1" ht="21.75" customHeight="1" outlineLevel="2" x14ac:dyDescent="0.25">
      <c r="A29" s="71">
        <v>45373</v>
      </c>
      <c r="B29" s="72" t="s">
        <v>209</v>
      </c>
      <c r="C29" s="72" t="s">
        <v>99</v>
      </c>
      <c r="D29" s="87">
        <v>5000</v>
      </c>
      <c r="E29" s="73"/>
      <c r="F29" s="74"/>
      <c r="G29"/>
      <c r="H29"/>
      <c r="I29"/>
      <c r="J29"/>
    </row>
    <row r="30" spans="1:10" s="29" customFormat="1" ht="21.75" customHeight="1" outlineLevel="2" x14ac:dyDescent="0.25">
      <c r="A30" s="76" t="s">
        <v>276</v>
      </c>
      <c r="B30" s="76" t="s">
        <v>209</v>
      </c>
      <c r="C30" s="76" t="s">
        <v>99</v>
      </c>
      <c r="D30" s="87">
        <v>8000</v>
      </c>
      <c r="E30" s="77"/>
      <c r="F30" s="78"/>
      <c r="G30"/>
      <c r="H30"/>
      <c r="I30"/>
      <c r="J30"/>
    </row>
    <row r="31" spans="1:10" s="29" customFormat="1" ht="21.75" customHeight="1" outlineLevel="2" x14ac:dyDescent="0.25">
      <c r="A31" s="75">
        <v>45379</v>
      </c>
      <c r="B31" s="76" t="s">
        <v>209</v>
      </c>
      <c r="C31" s="76"/>
      <c r="D31" s="87">
        <v>1000</v>
      </c>
      <c r="E31" s="77"/>
      <c r="F31" s="78"/>
      <c r="G31"/>
      <c r="H31"/>
      <c r="I31"/>
      <c r="J31"/>
    </row>
    <row r="32" spans="1:10" s="29" customFormat="1" ht="21.75" customHeight="1" outlineLevel="1" x14ac:dyDescent="0.25">
      <c r="A32" s="75"/>
      <c r="B32" s="85" t="s">
        <v>358</v>
      </c>
      <c r="C32" s="76"/>
      <c r="D32" s="87">
        <f>SUBTOTAL(9,D28:D31)</f>
        <v>14000</v>
      </c>
      <c r="E32" s="77">
        <f>SUBTOTAL(9,E28:E31)</f>
        <v>0</v>
      </c>
      <c r="F32" s="78"/>
      <c r="G32"/>
      <c r="H32"/>
      <c r="I32"/>
      <c r="J32"/>
    </row>
    <row r="33" spans="1:10" s="29" customFormat="1" ht="21.75" customHeight="1" outlineLevel="2" x14ac:dyDescent="0.25">
      <c r="A33" s="75">
        <v>45373</v>
      </c>
      <c r="B33" s="76" t="s">
        <v>211</v>
      </c>
      <c r="C33" s="76" t="s">
        <v>212</v>
      </c>
      <c r="D33" s="77"/>
      <c r="E33" s="77">
        <f>1750+920+850+1150+2180+2150+800+4075+3130</f>
        <v>17005</v>
      </c>
      <c r="F33" s="78"/>
      <c r="G33"/>
      <c r="H33"/>
      <c r="I33"/>
      <c r="J33"/>
    </row>
    <row r="34" spans="1:10" s="29" customFormat="1" ht="21.75" customHeight="1" outlineLevel="2" x14ac:dyDescent="0.25">
      <c r="A34" s="71">
        <v>45373</v>
      </c>
      <c r="B34" s="72" t="s">
        <v>211</v>
      </c>
      <c r="C34" s="72" t="s">
        <v>99</v>
      </c>
      <c r="D34" s="87">
        <v>5000</v>
      </c>
      <c r="E34" s="73"/>
      <c r="F34" s="74"/>
      <c r="G34"/>
      <c r="H34"/>
      <c r="I34"/>
      <c r="J34"/>
    </row>
    <row r="35" spans="1:10" s="29" customFormat="1" ht="21.75" customHeight="1" outlineLevel="2" x14ac:dyDescent="0.25">
      <c r="A35" s="71">
        <v>45374</v>
      </c>
      <c r="B35" s="72" t="s">
        <v>211</v>
      </c>
      <c r="C35" s="72" t="s">
        <v>99</v>
      </c>
      <c r="D35" s="87">
        <v>500</v>
      </c>
      <c r="E35" s="73"/>
      <c r="F35" s="74"/>
      <c r="G35"/>
      <c r="H35"/>
      <c r="I35"/>
      <c r="J35"/>
    </row>
    <row r="36" spans="1:10" s="29" customFormat="1" ht="21.75" customHeight="1" outlineLevel="2" x14ac:dyDescent="0.25">
      <c r="A36" s="71">
        <v>45375</v>
      </c>
      <c r="B36" s="72" t="s">
        <v>211</v>
      </c>
      <c r="C36" s="72" t="s">
        <v>99</v>
      </c>
      <c r="D36" s="87">
        <v>2000</v>
      </c>
      <c r="E36" s="73"/>
      <c r="F36" s="74"/>
      <c r="G36"/>
      <c r="H36"/>
      <c r="I36"/>
      <c r="J36"/>
    </row>
    <row r="37" spans="1:10" s="29" customFormat="1" ht="21.75" customHeight="1" outlineLevel="2" x14ac:dyDescent="0.25">
      <c r="A37" s="76" t="s">
        <v>276</v>
      </c>
      <c r="B37" s="76" t="s">
        <v>211</v>
      </c>
      <c r="C37" s="76" t="s">
        <v>99</v>
      </c>
      <c r="D37" s="87">
        <v>1500</v>
      </c>
      <c r="E37" s="77"/>
      <c r="F37" s="78"/>
      <c r="G37"/>
      <c r="H37"/>
      <c r="I37"/>
      <c r="J37"/>
    </row>
    <row r="38" spans="1:10" s="29" customFormat="1" ht="21.75" customHeight="1" outlineLevel="2" x14ac:dyDescent="0.25">
      <c r="A38" s="71">
        <v>45442</v>
      </c>
      <c r="B38" s="72" t="s">
        <v>213</v>
      </c>
      <c r="C38" s="72"/>
      <c r="D38" s="87">
        <v>500</v>
      </c>
      <c r="E38" s="73"/>
      <c r="F38" s="74"/>
      <c r="G38"/>
      <c r="H38"/>
      <c r="I38"/>
      <c r="J38"/>
    </row>
    <row r="39" spans="1:10" s="29" customFormat="1" ht="21.75" customHeight="1" outlineLevel="1" x14ac:dyDescent="0.25">
      <c r="A39" s="71"/>
      <c r="B39" s="84" t="s">
        <v>359</v>
      </c>
      <c r="C39" s="72"/>
      <c r="D39" s="87">
        <f>SUBTOTAL(9,D33:D38)</f>
        <v>9500</v>
      </c>
      <c r="E39" s="73">
        <f>SUBTOTAL(9,E33:E38)</f>
        <v>17005</v>
      </c>
      <c r="F39" s="74"/>
      <c r="G39"/>
      <c r="H39"/>
      <c r="I39"/>
      <c r="J39"/>
    </row>
    <row r="40" spans="1:10" s="29" customFormat="1" ht="21.75" customHeight="1" x14ac:dyDescent="0.25">
      <c r="A40" s="90"/>
      <c r="B40" s="91" t="s">
        <v>274</v>
      </c>
      <c r="C40" s="92"/>
      <c r="D40" s="93">
        <f>SUBTOTAL(9,D3:D38)</f>
        <v>69355</v>
      </c>
      <c r="E40" s="94">
        <f>SUBTOTAL(9,E3:E38)</f>
        <v>24360</v>
      </c>
      <c r="F40" s="95"/>
      <c r="G40" s="96"/>
      <c r="H40"/>
      <c r="I40"/>
      <c r="J40"/>
    </row>
  </sheetData>
  <sortState ref="A3:F31">
    <sortCondition ref="B3:B31"/>
  </sortState>
  <mergeCells count="1">
    <mergeCell ref="I5:J5"/>
  </mergeCells>
  <dataValidations disablePrompts="1" count="1">
    <dataValidation type="list" allowBlank="1" showInputMessage="1" showErrorMessage="1" sqref="C10:C11">
      <formula1>$C$10:$C$15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5" r:id="rId4" name="Drop Down 1">
              <controlPr defaultSize="0" autoLine="0" autoPict="0">
                <anchor moveWithCells="1">
                  <from>
                    <xdr:col>8</xdr:col>
                    <xdr:colOff>38100</xdr:colOff>
                    <xdr:row>1</xdr:row>
                    <xdr:rowOff>0</xdr:rowOff>
                  </from>
                  <to>
                    <xdr:col>9</xdr:col>
                    <xdr:colOff>1057275</xdr:colOff>
                    <xdr:row>1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K124"/>
  <sheetViews>
    <sheetView rightToLeft="1" topLeftCell="A13" workbookViewId="0">
      <selection activeCell="I18" sqref="I18"/>
    </sheetView>
  </sheetViews>
  <sheetFormatPr defaultRowHeight="15" x14ac:dyDescent="0.25"/>
  <cols>
    <col min="2" max="2" width="14.85546875" style="38" bestFit="1" customWidth="1"/>
    <col min="3" max="3" width="22.7109375" customWidth="1"/>
    <col min="4" max="4" width="12" style="29" customWidth="1"/>
    <col min="5" max="5" width="14.85546875" style="29" customWidth="1"/>
    <col min="6" max="6" width="14.85546875" style="97" customWidth="1"/>
    <col min="7" max="7" width="12.42578125" customWidth="1"/>
    <col min="8" max="8" width="10.140625" customWidth="1"/>
    <col min="9" max="9" width="15.28515625" bestFit="1" customWidth="1"/>
    <col min="10" max="10" width="21.140625" customWidth="1"/>
  </cols>
  <sheetData>
    <row r="3" spans="2:11" ht="29.25" customHeight="1" x14ac:dyDescent="0.35">
      <c r="B3" s="41" t="s">
        <v>0</v>
      </c>
      <c r="C3" s="103" t="s">
        <v>81</v>
      </c>
      <c r="D3" s="104" t="s">
        <v>82</v>
      </c>
      <c r="E3" s="104" t="s">
        <v>83</v>
      </c>
      <c r="F3" s="45" t="s">
        <v>248</v>
      </c>
      <c r="G3" s="103" t="s">
        <v>372</v>
      </c>
    </row>
    <row r="4" spans="2:11" ht="18.75" x14ac:dyDescent="0.3">
      <c r="B4" s="105">
        <v>45362</v>
      </c>
      <c r="C4" s="101" t="s">
        <v>32</v>
      </c>
      <c r="D4" s="102"/>
      <c r="E4" s="102">
        <v>20</v>
      </c>
      <c r="F4" s="98"/>
      <c r="G4" s="101"/>
    </row>
    <row r="5" spans="2:11" ht="21" x14ac:dyDescent="0.3">
      <c r="B5" s="105">
        <v>45362</v>
      </c>
      <c r="C5" s="101" t="s">
        <v>33</v>
      </c>
      <c r="D5" s="102"/>
      <c r="E5" s="102">
        <v>20</v>
      </c>
      <c r="F5" s="98"/>
      <c r="G5" s="101"/>
      <c r="I5" s="24" t="s">
        <v>246</v>
      </c>
      <c r="J5" s="24">
        <v>78</v>
      </c>
    </row>
    <row r="6" spans="2:11" ht="21" x14ac:dyDescent="0.3">
      <c r="B6" s="105">
        <v>45362</v>
      </c>
      <c r="C6" s="101" t="s">
        <v>34</v>
      </c>
      <c r="D6" s="102"/>
      <c r="E6" s="102">
        <v>28</v>
      </c>
      <c r="F6" s="98"/>
      <c r="G6" s="101"/>
      <c r="I6" s="24" t="s">
        <v>81</v>
      </c>
      <c r="J6" s="46" t="str">
        <f>INDEX(Table2[[اسم الموظف ]],J5)</f>
        <v xml:space="preserve">يوسف الجبيلي </v>
      </c>
    </row>
    <row r="7" spans="2:11" ht="21" x14ac:dyDescent="0.3">
      <c r="B7" s="105">
        <v>45362</v>
      </c>
      <c r="C7" s="101" t="s">
        <v>36</v>
      </c>
      <c r="D7" s="102">
        <v>50</v>
      </c>
      <c r="E7" s="102"/>
      <c r="F7" s="98"/>
      <c r="G7" s="101"/>
      <c r="I7" s="24" t="s">
        <v>247</v>
      </c>
      <c r="J7" s="46">
        <f>SUMIFS(Table2[[سلف ]],Table2[[اسم الموظف ]],J6)</f>
        <v>200</v>
      </c>
    </row>
    <row r="8" spans="2:11" ht="21" x14ac:dyDescent="0.3">
      <c r="B8" s="105">
        <v>45363</v>
      </c>
      <c r="C8" s="101" t="s">
        <v>46</v>
      </c>
      <c r="D8" s="102"/>
      <c r="E8" s="102">
        <v>130</v>
      </c>
      <c r="F8" s="123"/>
      <c r="G8" s="101"/>
      <c r="I8" s="24" t="s">
        <v>83</v>
      </c>
      <c r="J8" s="46">
        <f>SUMIFS(Table2[[تحميلات ]],Table2[[اسم الموظف ]],J6)</f>
        <v>590</v>
      </c>
    </row>
    <row r="9" spans="2:11" ht="21" x14ac:dyDescent="0.3">
      <c r="B9" s="105">
        <v>45365</v>
      </c>
      <c r="C9" s="101" t="s">
        <v>74</v>
      </c>
      <c r="D9" s="102"/>
      <c r="E9" s="102">
        <v>150</v>
      </c>
      <c r="F9" s="123"/>
      <c r="G9" s="101"/>
      <c r="I9" s="24" t="s">
        <v>249</v>
      </c>
      <c r="J9" s="46">
        <f>SUMIFS(Table2[[ملاحظات ]],Table2[[اسم الموظف ]],J6)</f>
        <v>0</v>
      </c>
    </row>
    <row r="10" spans="2:11" ht="21" x14ac:dyDescent="0.3">
      <c r="B10" s="105">
        <v>45365</v>
      </c>
      <c r="C10" s="101" t="s">
        <v>75</v>
      </c>
      <c r="D10" s="102"/>
      <c r="E10" s="102">
        <v>214</v>
      </c>
      <c r="F10" s="123"/>
      <c r="G10" s="101"/>
      <c r="I10" s="24" t="s">
        <v>250</v>
      </c>
      <c r="J10" s="46">
        <f>J9-J8-J7</f>
        <v>-790</v>
      </c>
    </row>
    <row r="11" spans="2:11" ht="18.75" customHeight="1" x14ac:dyDescent="0.3">
      <c r="B11" s="105">
        <v>45365</v>
      </c>
      <c r="C11" s="101" t="s">
        <v>76</v>
      </c>
      <c r="D11" s="102">
        <v>1000</v>
      </c>
      <c r="E11" s="102"/>
      <c r="F11" s="123"/>
      <c r="G11" s="101"/>
    </row>
    <row r="12" spans="2:11" ht="18.75" customHeight="1" x14ac:dyDescent="0.3">
      <c r="B12" s="105">
        <v>45365</v>
      </c>
      <c r="C12" s="101" t="s">
        <v>77</v>
      </c>
      <c r="D12" s="102">
        <v>100</v>
      </c>
      <c r="E12" s="102"/>
      <c r="F12" s="123"/>
      <c r="G12" s="101"/>
    </row>
    <row r="13" spans="2:11" ht="18.75" customHeight="1" x14ac:dyDescent="0.3">
      <c r="B13" s="105">
        <v>45366</v>
      </c>
      <c r="C13" s="101" t="s">
        <v>103</v>
      </c>
      <c r="D13" s="102">
        <v>2000</v>
      </c>
      <c r="E13" s="102">
        <v>10</v>
      </c>
      <c r="F13" s="123"/>
      <c r="G13" s="101"/>
    </row>
    <row r="14" spans="2:11" ht="18.75" customHeight="1" x14ac:dyDescent="0.3">
      <c r="B14" s="105">
        <v>45366</v>
      </c>
      <c r="C14" s="101" t="s">
        <v>104</v>
      </c>
      <c r="D14" s="102"/>
      <c r="E14" s="102">
        <v>126</v>
      </c>
      <c r="F14" s="123"/>
      <c r="G14" s="101"/>
      <c r="J14" t="s">
        <v>105</v>
      </c>
      <c r="K14">
        <v>688</v>
      </c>
    </row>
    <row r="15" spans="2:11" ht="18.75" customHeight="1" x14ac:dyDescent="0.3">
      <c r="B15" s="105">
        <v>45366</v>
      </c>
      <c r="C15" s="101" t="s">
        <v>105</v>
      </c>
      <c r="D15" s="102"/>
      <c r="E15" s="102">
        <v>185</v>
      </c>
      <c r="F15" s="123"/>
      <c r="G15" s="101"/>
      <c r="J15" t="s">
        <v>189</v>
      </c>
      <c r="K15">
        <v>2350</v>
      </c>
    </row>
    <row r="16" spans="2:11" ht="18.75" customHeight="1" x14ac:dyDescent="0.3">
      <c r="B16" s="105">
        <v>45367</v>
      </c>
      <c r="C16" s="101" t="s">
        <v>103</v>
      </c>
      <c r="D16" s="102"/>
      <c r="E16" s="102">
        <v>10</v>
      </c>
      <c r="F16" s="123"/>
      <c r="G16" s="101"/>
      <c r="J16" t="s">
        <v>202</v>
      </c>
      <c r="K16">
        <v>485</v>
      </c>
    </row>
    <row r="17" spans="2:11" ht="18.75" customHeight="1" x14ac:dyDescent="0.3">
      <c r="B17" s="105">
        <v>45368</v>
      </c>
      <c r="C17" s="101" t="s">
        <v>75</v>
      </c>
      <c r="D17" s="102"/>
      <c r="E17" s="102">
        <v>162</v>
      </c>
      <c r="F17" s="123"/>
      <c r="G17" s="101"/>
      <c r="J17" t="s">
        <v>281</v>
      </c>
      <c r="K17">
        <v>230</v>
      </c>
    </row>
    <row r="18" spans="2:11" ht="18.75" customHeight="1" x14ac:dyDescent="0.3">
      <c r="B18" s="105">
        <v>45368</v>
      </c>
      <c r="C18" s="101" t="s">
        <v>133</v>
      </c>
      <c r="D18" s="102"/>
      <c r="E18" s="102">
        <v>110</v>
      </c>
      <c r="F18" s="123"/>
      <c r="G18" s="101"/>
      <c r="J18" t="s">
        <v>277</v>
      </c>
      <c r="K18">
        <v>180</v>
      </c>
    </row>
    <row r="19" spans="2:11" ht="18.75" customHeight="1" x14ac:dyDescent="0.3">
      <c r="B19" s="105">
        <v>45368</v>
      </c>
      <c r="C19" s="101" t="s">
        <v>134</v>
      </c>
      <c r="D19" s="102">
        <v>500</v>
      </c>
      <c r="E19" s="102"/>
      <c r="F19" s="123"/>
      <c r="G19" s="101"/>
      <c r="J19" t="s">
        <v>320</v>
      </c>
      <c r="K19">
        <v>2635</v>
      </c>
    </row>
    <row r="20" spans="2:11" ht="18.75" customHeight="1" x14ac:dyDescent="0.3">
      <c r="B20" s="105">
        <v>45368</v>
      </c>
      <c r="C20" s="101" t="s">
        <v>135</v>
      </c>
      <c r="D20" s="102">
        <v>200</v>
      </c>
      <c r="E20" s="102"/>
      <c r="F20" s="123"/>
      <c r="G20" s="101"/>
      <c r="J20" t="s">
        <v>332</v>
      </c>
      <c r="K20">
        <v>1065</v>
      </c>
    </row>
    <row r="21" spans="2:11" ht="18.75" customHeight="1" x14ac:dyDescent="0.3">
      <c r="B21" s="105">
        <v>45368</v>
      </c>
      <c r="C21" s="101" t="s">
        <v>136</v>
      </c>
      <c r="D21" s="102">
        <v>200</v>
      </c>
      <c r="E21" s="102"/>
      <c r="F21" s="123"/>
      <c r="G21" s="101"/>
    </row>
    <row r="22" spans="2:11" ht="18.75" customHeight="1" x14ac:dyDescent="0.3">
      <c r="B22" s="105">
        <v>45368</v>
      </c>
      <c r="C22" s="101" t="s">
        <v>76</v>
      </c>
      <c r="D22" s="102">
        <v>200</v>
      </c>
      <c r="E22" s="102"/>
      <c r="F22" s="123"/>
      <c r="G22" s="101"/>
    </row>
    <row r="23" spans="2:11" ht="18.75" customHeight="1" x14ac:dyDescent="0.3">
      <c r="B23" s="105">
        <v>45368</v>
      </c>
      <c r="C23" s="101" t="s">
        <v>137</v>
      </c>
      <c r="D23" s="102">
        <v>200</v>
      </c>
      <c r="E23" s="102"/>
      <c r="F23" s="123"/>
      <c r="G23" s="101"/>
    </row>
    <row r="24" spans="2:11" ht="18.75" customHeight="1" x14ac:dyDescent="0.3">
      <c r="B24" s="105">
        <v>45369</v>
      </c>
      <c r="C24" s="101" t="s">
        <v>147</v>
      </c>
      <c r="D24" s="102"/>
      <c r="E24" s="102">
        <v>10</v>
      </c>
      <c r="F24" s="123"/>
      <c r="G24" s="101"/>
    </row>
    <row r="25" spans="2:11" ht="18.75" customHeight="1" x14ac:dyDescent="0.3">
      <c r="B25" s="105">
        <v>45369</v>
      </c>
      <c r="C25" s="101" t="s">
        <v>77</v>
      </c>
      <c r="D25" s="102"/>
      <c r="E25" s="102">
        <v>10</v>
      </c>
      <c r="F25" s="123"/>
      <c r="G25" s="101"/>
    </row>
    <row r="26" spans="2:11" ht="18.75" customHeight="1" x14ac:dyDescent="0.3">
      <c r="B26" s="105">
        <v>45369</v>
      </c>
      <c r="C26" s="101" t="s">
        <v>148</v>
      </c>
      <c r="D26" s="102">
        <v>300</v>
      </c>
      <c r="E26" s="102"/>
      <c r="F26" s="123"/>
      <c r="G26" s="101"/>
    </row>
    <row r="27" spans="2:11" ht="18.75" customHeight="1" x14ac:dyDescent="0.3">
      <c r="B27" s="105">
        <v>45369</v>
      </c>
      <c r="C27" s="101" t="s">
        <v>149</v>
      </c>
      <c r="D27" s="102">
        <v>300</v>
      </c>
      <c r="E27" s="102"/>
      <c r="F27" s="123"/>
      <c r="G27" s="101"/>
    </row>
    <row r="28" spans="2:11" ht="18.75" customHeight="1" x14ac:dyDescent="0.3">
      <c r="B28" s="105">
        <v>45369</v>
      </c>
      <c r="C28" s="101" t="s">
        <v>150</v>
      </c>
      <c r="D28" s="102">
        <v>100</v>
      </c>
      <c r="E28" s="102"/>
      <c r="F28" s="123"/>
      <c r="G28" s="101"/>
    </row>
    <row r="29" spans="2:11" ht="18.75" customHeight="1" x14ac:dyDescent="0.3">
      <c r="B29" s="105">
        <v>45370</v>
      </c>
      <c r="C29" s="101" t="s">
        <v>103</v>
      </c>
      <c r="D29" s="102"/>
      <c r="E29" s="102">
        <v>22</v>
      </c>
      <c r="F29" s="123"/>
      <c r="G29" s="101"/>
    </row>
    <row r="30" spans="2:11" ht="18.75" customHeight="1" x14ac:dyDescent="0.3">
      <c r="B30" s="105">
        <v>45370</v>
      </c>
      <c r="C30" s="101" t="s">
        <v>170</v>
      </c>
      <c r="D30" s="102">
        <v>300</v>
      </c>
      <c r="E30" s="102"/>
      <c r="F30" s="123"/>
      <c r="G30" s="101"/>
    </row>
    <row r="31" spans="2:11" ht="18.75" customHeight="1" x14ac:dyDescent="0.3">
      <c r="B31" s="105">
        <v>45370</v>
      </c>
      <c r="C31" s="101" t="s">
        <v>171</v>
      </c>
      <c r="D31" s="102">
        <v>150</v>
      </c>
      <c r="E31" s="102"/>
      <c r="F31" s="123"/>
      <c r="G31" s="101"/>
    </row>
    <row r="32" spans="2:11" ht="18.75" customHeight="1" x14ac:dyDescent="0.3">
      <c r="B32" s="105">
        <v>45370</v>
      </c>
      <c r="C32" s="101" t="s">
        <v>36</v>
      </c>
      <c r="D32" s="102">
        <v>400</v>
      </c>
      <c r="E32" s="102"/>
      <c r="F32" s="123"/>
      <c r="G32" s="101"/>
    </row>
    <row r="33" spans="2:7" ht="18.75" customHeight="1" x14ac:dyDescent="0.3">
      <c r="B33" s="105">
        <v>45370</v>
      </c>
      <c r="C33" s="101" t="s">
        <v>172</v>
      </c>
      <c r="D33" s="102">
        <v>100</v>
      </c>
      <c r="E33" s="102"/>
      <c r="F33" s="123"/>
      <c r="G33" s="101"/>
    </row>
    <row r="34" spans="2:7" ht="18.75" customHeight="1" x14ac:dyDescent="0.3">
      <c r="B34" s="105">
        <v>45371</v>
      </c>
      <c r="C34" s="101" t="s">
        <v>103</v>
      </c>
      <c r="D34" s="102"/>
      <c r="E34" s="102">
        <v>10</v>
      </c>
      <c r="F34" s="123"/>
      <c r="G34" s="101"/>
    </row>
    <row r="35" spans="2:7" ht="18.75" customHeight="1" x14ac:dyDescent="0.3">
      <c r="B35" s="105">
        <v>45371</v>
      </c>
      <c r="C35" s="101" t="s">
        <v>333</v>
      </c>
      <c r="D35" s="102">
        <v>300</v>
      </c>
      <c r="E35" s="102">
        <v>70</v>
      </c>
      <c r="F35" s="123"/>
      <c r="G35" s="101"/>
    </row>
    <row r="36" spans="2:7" ht="18.75" customHeight="1" x14ac:dyDescent="0.3">
      <c r="B36" s="105">
        <v>45371</v>
      </c>
      <c r="C36" s="101" t="s">
        <v>134</v>
      </c>
      <c r="D36" s="102">
        <v>200</v>
      </c>
      <c r="E36" s="102">
        <v>34</v>
      </c>
      <c r="F36" s="123"/>
      <c r="G36" s="101"/>
    </row>
    <row r="37" spans="2:7" ht="18.75" customHeight="1" x14ac:dyDescent="0.3">
      <c r="B37" s="105">
        <v>45371</v>
      </c>
      <c r="C37" s="101" t="s">
        <v>77</v>
      </c>
      <c r="D37" s="102"/>
      <c r="E37" s="102">
        <v>45</v>
      </c>
      <c r="F37" s="123"/>
      <c r="G37" s="101"/>
    </row>
    <row r="38" spans="2:7" ht="18.75" customHeight="1" x14ac:dyDescent="0.3">
      <c r="B38" s="105">
        <v>45371</v>
      </c>
      <c r="C38" s="101" t="s">
        <v>173</v>
      </c>
      <c r="D38" s="102">
        <v>200</v>
      </c>
      <c r="E38" s="102"/>
      <c r="F38" s="123"/>
      <c r="G38" s="101"/>
    </row>
    <row r="39" spans="2:7" ht="18.75" customHeight="1" x14ac:dyDescent="0.3">
      <c r="B39" s="105">
        <v>45371</v>
      </c>
      <c r="C39" s="101" t="s">
        <v>174</v>
      </c>
      <c r="D39" s="102">
        <v>185</v>
      </c>
      <c r="E39" s="102"/>
      <c r="F39" s="123"/>
      <c r="G39" s="101"/>
    </row>
    <row r="40" spans="2:7" ht="18.75" customHeight="1" x14ac:dyDescent="0.3">
      <c r="B40" s="105">
        <v>45371</v>
      </c>
      <c r="C40" s="101" t="s">
        <v>148</v>
      </c>
      <c r="D40" s="102">
        <v>300</v>
      </c>
      <c r="E40" s="102"/>
      <c r="F40" s="123"/>
      <c r="G40" s="101"/>
    </row>
    <row r="41" spans="2:7" ht="18.75" customHeight="1" x14ac:dyDescent="0.3">
      <c r="B41" s="105">
        <v>45371</v>
      </c>
      <c r="C41" s="101" t="s">
        <v>175</v>
      </c>
      <c r="D41" s="102">
        <v>200</v>
      </c>
      <c r="E41" s="102"/>
      <c r="F41" s="123"/>
      <c r="G41" s="101"/>
    </row>
    <row r="42" spans="2:7" ht="18.75" customHeight="1" x14ac:dyDescent="0.3">
      <c r="B42" s="105">
        <v>45372</v>
      </c>
      <c r="C42" s="101" t="s">
        <v>173</v>
      </c>
      <c r="D42" s="102"/>
      <c r="E42" s="102">
        <v>20</v>
      </c>
      <c r="F42" s="123"/>
      <c r="G42" s="101"/>
    </row>
    <row r="43" spans="2:7" ht="18.75" customHeight="1" x14ac:dyDescent="0.3">
      <c r="B43" s="105">
        <v>45372</v>
      </c>
      <c r="C43" s="101" t="s">
        <v>251</v>
      </c>
      <c r="D43" s="102"/>
      <c r="E43" s="102">
        <v>10</v>
      </c>
      <c r="F43" s="123"/>
      <c r="G43" s="101"/>
    </row>
    <row r="44" spans="2:7" ht="18.75" customHeight="1" x14ac:dyDescent="0.3">
      <c r="B44" s="105">
        <v>45372</v>
      </c>
      <c r="C44" s="101" t="s">
        <v>189</v>
      </c>
      <c r="D44" s="102"/>
      <c r="E44" s="102">
        <v>10</v>
      </c>
      <c r="F44" s="123"/>
      <c r="G44" s="101"/>
    </row>
    <row r="45" spans="2:7" ht="18.75" customHeight="1" x14ac:dyDescent="0.3">
      <c r="B45" s="105">
        <v>45372</v>
      </c>
      <c r="C45" s="101" t="s">
        <v>190</v>
      </c>
      <c r="D45" s="102">
        <v>300</v>
      </c>
      <c r="E45" s="102"/>
      <c r="F45" s="123"/>
      <c r="G45" s="101"/>
    </row>
    <row r="46" spans="2:7" ht="18.75" customHeight="1" x14ac:dyDescent="0.3">
      <c r="B46" s="105">
        <v>45372</v>
      </c>
      <c r="C46" s="101" t="s">
        <v>191</v>
      </c>
      <c r="D46" s="102">
        <v>200</v>
      </c>
      <c r="E46" s="102"/>
      <c r="F46" s="123"/>
      <c r="G46" s="101"/>
    </row>
    <row r="47" spans="2:7" ht="18.75" customHeight="1" x14ac:dyDescent="0.3">
      <c r="B47" s="105">
        <v>45372</v>
      </c>
      <c r="C47" s="101" t="s">
        <v>137</v>
      </c>
      <c r="D47" s="102">
        <v>300</v>
      </c>
      <c r="E47" s="102"/>
      <c r="F47" s="123"/>
      <c r="G47" s="101"/>
    </row>
    <row r="48" spans="2:7" ht="18.75" customHeight="1" x14ac:dyDescent="0.3">
      <c r="B48" s="105">
        <v>45373</v>
      </c>
      <c r="C48" s="101" t="s">
        <v>201</v>
      </c>
      <c r="D48" s="102"/>
      <c r="E48" s="102">
        <v>32</v>
      </c>
      <c r="F48" s="123"/>
      <c r="G48" s="101"/>
    </row>
    <row r="49" spans="2:7" ht="18.75" customHeight="1" x14ac:dyDescent="0.3">
      <c r="B49" s="105">
        <v>45373</v>
      </c>
      <c r="C49" s="101" t="s">
        <v>202</v>
      </c>
      <c r="D49" s="102"/>
      <c r="E49" s="102">
        <v>32</v>
      </c>
      <c r="F49" s="123"/>
      <c r="G49" s="101"/>
    </row>
    <row r="50" spans="2:7" ht="18.75" customHeight="1" x14ac:dyDescent="0.3">
      <c r="B50" s="105">
        <v>45373</v>
      </c>
      <c r="C50" s="101" t="s">
        <v>34</v>
      </c>
      <c r="D50" s="102"/>
      <c r="E50" s="102">
        <v>20</v>
      </c>
      <c r="F50" s="123"/>
      <c r="G50" s="101"/>
    </row>
    <row r="51" spans="2:7" ht="18.75" customHeight="1" x14ac:dyDescent="0.3">
      <c r="B51" s="105">
        <v>45373</v>
      </c>
      <c r="C51" s="101" t="s">
        <v>204</v>
      </c>
      <c r="D51" s="102">
        <v>1000</v>
      </c>
      <c r="E51" s="102"/>
      <c r="F51" s="123"/>
      <c r="G51" s="101"/>
    </row>
    <row r="52" spans="2:7" ht="18.75" customHeight="1" x14ac:dyDescent="0.3">
      <c r="B52" s="105">
        <v>45373</v>
      </c>
      <c r="C52" s="101" t="s">
        <v>148</v>
      </c>
      <c r="D52" s="102">
        <v>500</v>
      </c>
      <c r="E52" s="102"/>
      <c r="F52" s="123"/>
      <c r="G52" s="101"/>
    </row>
    <row r="53" spans="2:7" ht="18.75" customHeight="1" x14ac:dyDescent="0.3">
      <c r="B53" s="105">
        <v>45373</v>
      </c>
      <c r="C53" s="101" t="s">
        <v>205</v>
      </c>
      <c r="D53" s="102">
        <v>200</v>
      </c>
      <c r="E53" s="102"/>
      <c r="F53" s="123"/>
      <c r="G53" s="101"/>
    </row>
    <row r="54" spans="2:7" ht="18.75" customHeight="1" x14ac:dyDescent="0.3">
      <c r="B54" s="105">
        <v>45374</v>
      </c>
      <c r="C54" s="101" t="s">
        <v>148</v>
      </c>
      <c r="D54" s="102"/>
      <c r="E54" s="102">
        <v>25</v>
      </c>
      <c r="F54" s="123"/>
      <c r="G54" s="101"/>
    </row>
    <row r="55" spans="2:7" ht="18.75" customHeight="1" x14ac:dyDescent="0.3">
      <c r="B55" s="105">
        <v>45374</v>
      </c>
      <c r="C55" s="101" t="s">
        <v>103</v>
      </c>
      <c r="D55" s="102"/>
      <c r="E55" s="102">
        <v>20</v>
      </c>
      <c r="F55" s="123"/>
      <c r="G55" s="101"/>
    </row>
    <row r="56" spans="2:7" ht="18.75" customHeight="1" x14ac:dyDescent="0.3">
      <c r="B56" s="105">
        <v>45374</v>
      </c>
      <c r="C56" s="101" t="s">
        <v>191</v>
      </c>
      <c r="D56" s="102"/>
      <c r="E56" s="102">
        <v>10</v>
      </c>
      <c r="F56" s="123"/>
      <c r="G56" s="101"/>
    </row>
    <row r="57" spans="2:7" ht="18.75" customHeight="1" x14ac:dyDescent="0.3">
      <c r="B57" s="105">
        <v>45374</v>
      </c>
      <c r="C57" s="101" t="s">
        <v>222</v>
      </c>
      <c r="D57" s="102"/>
      <c r="E57" s="102"/>
      <c r="F57" s="123">
        <v>50</v>
      </c>
      <c r="G57" s="101" t="s">
        <v>373</v>
      </c>
    </row>
    <row r="58" spans="2:7" ht="18.75" customHeight="1" x14ac:dyDescent="0.3">
      <c r="B58" s="105">
        <v>45375</v>
      </c>
      <c r="C58" s="101" t="s">
        <v>137</v>
      </c>
      <c r="D58" s="102">
        <v>300</v>
      </c>
      <c r="E58" s="102"/>
      <c r="F58" s="123"/>
      <c r="G58" s="101"/>
    </row>
    <row r="59" spans="2:7" ht="18.75" customHeight="1" x14ac:dyDescent="0.3">
      <c r="B59" s="105">
        <v>45375</v>
      </c>
      <c r="C59" s="101" t="s">
        <v>76</v>
      </c>
      <c r="D59" s="102">
        <v>300</v>
      </c>
      <c r="E59" s="102">
        <v>311</v>
      </c>
      <c r="F59" s="123"/>
      <c r="G59" s="101"/>
    </row>
    <row r="60" spans="2:7" ht="18.75" customHeight="1" x14ac:dyDescent="0.3">
      <c r="B60" s="105">
        <v>45375</v>
      </c>
      <c r="C60" s="101" t="s">
        <v>205</v>
      </c>
      <c r="D60" s="102">
        <v>200</v>
      </c>
      <c r="E60" s="102"/>
      <c r="F60" s="123"/>
      <c r="G60" s="101"/>
    </row>
    <row r="61" spans="2:7" ht="18.75" customHeight="1" x14ac:dyDescent="0.3">
      <c r="B61" s="105">
        <v>45375</v>
      </c>
      <c r="C61" s="101" t="s">
        <v>202</v>
      </c>
      <c r="D61" s="102">
        <v>100</v>
      </c>
      <c r="E61" s="102">
        <v>50</v>
      </c>
      <c r="F61" s="123"/>
      <c r="G61" s="101"/>
    </row>
    <row r="62" spans="2:7" ht="18.75" customHeight="1" x14ac:dyDescent="0.3">
      <c r="B62" s="105">
        <v>45375</v>
      </c>
      <c r="C62" s="101" t="s">
        <v>173</v>
      </c>
      <c r="D62" s="102"/>
      <c r="E62" s="102">
        <v>87</v>
      </c>
      <c r="F62" s="123"/>
      <c r="G62" s="101"/>
    </row>
    <row r="63" spans="2:7" ht="18.75" customHeight="1" x14ac:dyDescent="0.3">
      <c r="B63" s="105">
        <v>45375</v>
      </c>
      <c r="C63" s="101" t="s">
        <v>103</v>
      </c>
      <c r="D63" s="102"/>
      <c r="E63" s="102">
        <v>10</v>
      </c>
      <c r="F63" s="123"/>
      <c r="G63" s="101"/>
    </row>
    <row r="64" spans="2:7" ht="18.75" customHeight="1" x14ac:dyDescent="0.3">
      <c r="B64" s="105">
        <v>45375</v>
      </c>
      <c r="C64" s="101" t="s">
        <v>191</v>
      </c>
      <c r="D64" s="102"/>
      <c r="E64" s="102">
        <v>10</v>
      </c>
      <c r="F64" s="123"/>
      <c r="G64" s="101"/>
    </row>
    <row r="65" spans="2:7" ht="18.75" customHeight="1" x14ac:dyDescent="0.3">
      <c r="B65" s="105">
        <v>45376</v>
      </c>
      <c r="C65" s="101" t="s">
        <v>173</v>
      </c>
      <c r="D65" s="102">
        <v>200</v>
      </c>
      <c r="E65" s="102"/>
      <c r="F65" s="123"/>
      <c r="G65" s="101"/>
    </row>
    <row r="66" spans="2:7" ht="18.75" customHeight="1" x14ac:dyDescent="0.3">
      <c r="B66" s="105">
        <v>45376</v>
      </c>
      <c r="C66" s="101" t="s">
        <v>277</v>
      </c>
      <c r="D66" s="102">
        <v>500</v>
      </c>
      <c r="E66" s="102"/>
      <c r="F66" s="123"/>
      <c r="G66" s="101"/>
    </row>
    <row r="67" spans="2:7" ht="18.75" customHeight="1" x14ac:dyDescent="0.3">
      <c r="B67" s="105">
        <v>45376</v>
      </c>
      <c r="C67" s="101" t="s">
        <v>278</v>
      </c>
      <c r="D67" s="102">
        <v>50</v>
      </c>
      <c r="E67" s="102"/>
      <c r="F67" s="123"/>
      <c r="G67" s="101"/>
    </row>
    <row r="68" spans="2:7" ht="18.75" customHeight="1" x14ac:dyDescent="0.3">
      <c r="B68" s="105">
        <v>45376</v>
      </c>
      <c r="C68" s="101" t="s">
        <v>190</v>
      </c>
      <c r="D68" s="102">
        <v>200</v>
      </c>
      <c r="E68" s="102"/>
      <c r="F68" s="123"/>
      <c r="G68" s="101"/>
    </row>
    <row r="69" spans="2:7" ht="18.75" customHeight="1" x14ac:dyDescent="0.3">
      <c r="B69" s="105">
        <v>45376</v>
      </c>
      <c r="C69" s="101" t="s">
        <v>76</v>
      </c>
      <c r="D69" s="102">
        <v>500</v>
      </c>
      <c r="E69" s="102"/>
      <c r="F69" s="123"/>
      <c r="G69" s="101"/>
    </row>
    <row r="70" spans="2:7" ht="18.75" customHeight="1" x14ac:dyDescent="0.3">
      <c r="B70" s="105">
        <v>45376</v>
      </c>
      <c r="C70" s="101" t="s">
        <v>137</v>
      </c>
      <c r="D70" s="102">
        <v>400</v>
      </c>
      <c r="E70" s="102">
        <v>25</v>
      </c>
      <c r="F70" s="123"/>
      <c r="G70" s="101"/>
    </row>
    <row r="71" spans="2:7" ht="18.75" customHeight="1" x14ac:dyDescent="0.3">
      <c r="B71" s="105">
        <v>45376</v>
      </c>
      <c r="C71" s="101" t="s">
        <v>133</v>
      </c>
      <c r="D71" s="102">
        <v>475</v>
      </c>
      <c r="E71" s="102"/>
      <c r="F71" s="123"/>
      <c r="G71" s="101"/>
    </row>
    <row r="72" spans="2:7" ht="18.75" customHeight="1" x14ac:dyDescent="0.3">
      <c r="B72" s="105">
        <v>45376</v>
      </c>
      <c r="C72" s="101" t="s">
        <v>149</v>
      </c>
      <c r="D72" s="102"/>
      <c r="E72" s="102">
        <v>385</v>
      </c>
      <c r="F72" s="123"/>
      <c r="G72" s="101"/>
    </row>
    <row r="73" spans="2:7" ht="18.75" customHeight="1" x14ac:dyDescent="0.3">
      <c r="B73" s="105">
        <v>45376</v>
      </c>
      <c r="C73" s="101" t="s">
        <v>201</v>
      </c>
      <c r="D73" s="102"/>
      <c r="E73" s="102">
        <v>275</v>
      </c>
      <c r="F73" s="123"/>
      <c r="G73" s="101"/>
    </row>
    <row r="74" spans="2:7" ht="18.75" customHeight="1" x14ac:dyDescent="0.3">
      <c r="B74" s="105">
        <v>45376</v>
      </c>
      <c r="C74" s="101" t="s">
        <v>280</v>
      </c>
      <c r="D74" s="102"/>
      <c r="E74" s="102">
        <v>71</v>
      </c>
      <c r="F74" s="123"/>
      <c r="G74" s="101"/>
    </row>
    <row r="75" spans="2:7" ht="18.75" x14ac:dyDescent="0.3">
      <c r="B75" s="105">
        <v>45376</v>
      </c>
      <c r="C75" s="101" t="s">
        <v>202</v>
      </c>
      <c r="D75" s="102"/>
      <c r="E75" s="102">
        <v>127</v>
      </c>
      <c r="F75" s="123"/>
      <c r="G75" s="101"/>
    </row>
    <row r="76" spans="2:7" ht="18.75" x14ac:dyDescent="0.3">
      <c r="B76" s="105">
        <v>45376</v>
      </c>
      <c r="C76" s="101" t="s">
        <v>281</v>
      </c>
      <c r="D76" s="102"/>
      <c r="E76" s="102">
        <v>12</v>
      </c>
      <c r="F76" s="123"/>
      <c r="G76" s="101"/>
    </row>
    <row r="77" spans="2:7" ht="18.75" x14ac:dyDescent="0.3">
      <c r="B77" s="105">
        <v>45376</v>
      </c>
      <c r="C77" s="101" t="s">
        <v>282</v>
      </c>
      <c r="D77" s="102"/>
      <c r="E77" s="102">
        <v>12</v>
      </c>
      <c r="F77" s="123"/>
      <c r="G77" s="101"/>
    </row>
    <row r="78" spans="2:7" ht="18.75" x14ac:dyDescent="0.3">
      <c r="B78" s="105">
        <v>45376</v>
      </c>
      <c r="C78" s="101" t="s">
        <v>283</v>
      </c>
      <c r="D78" s="102">
        <v>1000</v>
      </c>
      <c r="E78" s="102">
        <v>10</v>
      </c>
      <c r="F78" s="123"/>
      <c r="G78" s="101"/>
    </row>
    <row r="79" spans="2:7" ht="18.75" x14ac:dyDescent="0.3">
      <c r="B79" s="105">
        <v>45376</v>
      </c>
      <c r="C79" s="101" t="s">
        <v>284</v>
      </c>
      <c r="D79" s="102"/>
      <c r="E79" s="102">
        <v>10</v>
      </c>
      <c r="F79" s="123"/>
      <c r="G79" s="101"/>
    </row>
    <row r="80" spans="2:7" ht="18.75" x14ac:dyDescent="0.3">
      <c r="B80" s="105">
        <v>45376</v>
      </c>
      <c r="C80" s="101" t="s">
        <v>191</v>
      </c>
      <c r="D80" s="102"/>
      <c r="E80" s="102">
        <v>43</v>
      </c>
      <c r="F80" s="123"/>
      <c r="G80" s="101"/>
    </row>
    <row r="81" spans="2:7" ht="18.75" x14ac:dyDescent="0.3">
      <c r="B81" s="105">
        <v>45379</v>
      </c>
      <c r="C81" s="101" t="s">
        <v>201</v>
      </c>
      <c r="D81" s="102"/>
      <c r="E81" s="102">
        <v>32</v>
      </c>
      <c r="F81" s="123"/>
      <c r="G81" s="101"/>
    </row>
    <row r="82" spans="2:7" ht="18.75" x14ac:dyDescent="0.3">
      <c r="B82" s="105">
        <v>45379</v>
      </c>
      <c r="C82" s="101" t="s">
        <v>104</v>
      </c>
      <c r="D82" s="102"/>
      <c r="E82" s="102">
        <v>95</v>
      </c>
      <c r="F82" s="123"/>
      <c r="G82" s="101"/>
    </row>
    <row r="83" spans="2:7" ht="18.75" x14ac:dyDescent="0.3">
      <c r="B83" s="105">
        <v>45379</v>
      </c>
      <c r="C83" s="101" t="s">
        <v>137</v>
      </c>
      <c r="D83" s="102"/>
      <c r="E83" s="102">
        <v>12</v>
      </c>
      <c r="F83" s="123"/>
      <c r="G83" s="101"/>
    </row>
    <row r="84" spans="2:7" ht="18.75" x14ac:dyDescent="0.3">
      <c r="B84" s="105">
        <v>45379</v>
      </c>
      <c r="C84" s="101" t="s">
        <v>136</v>
      </c>
      <c r="D84" s="102"/>
      <c r="E84" s="102">
        <v>10</v>
      </c>
      <c r="F84" s="123"/>
      <c r="G84" s="101"/>
    </row>
    <row r="85" spans="2:7" ht="18.75" x14ac:dyDescent="0.3">
      <c r="B85" s="105">
        <v>45379</v>
      </c>
      <c r="C85" s="101" t="s">
        <v>173</v>
      </c>
      <c r="D85" s="102"/>
      <c r="E85" s="102">
        <v>22</v>
      </c>
      <c r="F85" s="123"/>
      <c r="G85" s="101"/>
    </row>
    <row r="86" spans="2:7" ht="18.75" x14ac:dyDescent="0.3">
      <c r="B86" s="105">
        <v>45379</v>
      </c>
      <c r="C86" s="101" t="s">
        <v>148</v>
      </c>
      <c r="D86" s="102">
        <v>300</v>
      </c>
      <c r="E86" s="102"/>
      <c r="F86" s="123"/>
      <c r="G86" s="101"/>
    </row>
    <row r="87" spans="2:7" ht="18.75" x14ac:dyDescent="0.3">
      <c r="B87" s="105">
        <v>45379</v>
      </c>
      <c r="C87" s="101" t="s">
        <v>77</v>
      </c>
      <c r="D87" s="102">
        <v>200</v>
      </c>
      <c r="E87" s="102"/>
      <c r="F87" s="123"/>
      <c r="G87" s="101"/>
    </row>
    <row r="88" spans="2:7" ht="18.75" x14ac:dyDescent="0.3">
      <c r="B88" s="105">
        <v>45379</v>
      </c>
      <c r="C88" s="101" t="s">
        <v>205</v>
      </c>
      <c r="D88" s="102">
        <v>200</v>
      </c>
      <c r="E88" s="102"/>
      <c r="F88" s="123"/>
      <c r="G88" s="101"/>
    </row>
    <row r="89" spans="2:7" ht="18.75" x14ac:dyDescent="0.3">
      <c r="B89" s="105">
        <v>45380</v>
      </c>
      <c r="C89" s="101" t="s">
        <v>205</v>
      </c>
      <c r="D89" s="102">
        <v>200</v>
      </c>
      <c r="E89" s="102"/>
      <c r="F89" s="123"/>
      <c r="G89" s="101"/>
    </row>
    <row r="90" spans="2:7" ht="18.75" x14ac:dyDescent="0.3">
      <c r="B90" s="105">
        <v>45380</v>
      </c>
      <c r="C90" s="101" t="s">
        <v>173</v>
      </c>
      <c r="D90" s="102"/>
      <c r="E90" s="102">
        <v>85</v>
      </c>
      <c r="F90" s="123"/>
      <c r="G90" s="101"/>
    </row>
    <row r="91" spans="2:7" ht="18.75" x14ac:dyDescent="0.3">
      <c r="B91" s="105">
        <v>45380</v>
      </c>
      <c r="C91" s="101" t="s">
        <v>172</v>
      </c>
      <c r="D91" s="102"/>
      <c r="E91" s="102">
        <v>76</v>
      </c>
      <c r="F91" s="123"/>
      <c r="G91" s="101"/>
    </row>
    <row r="92" spans="2:7" ht="18.75" x14ac:dyDescent="0.3">
      <c r="B92" s="105">
        <v>45380</v>
      </c>
      <c r="C92" s="101" t="s">
        <v>76</v>
      </c>
      <c r="D92" s="102"/>
      <c r="E92" s="102">
        <v>90</v>
      </c>
      <c r="F92" s="123"/>
      <c r="G92" s="101"/>
    </row>
    <row r="93" spans="2:7" ht="18.75" x14ac:dyDescent="0.3">
      <c r="B93" s="105">
        <v>45380</v>
      </c>
      <c r="C93" s="101" t="s">
        <v>201</v>
      </c>
      <c r="D93" s="102"/>
      <c r="E93" s="102">
        <v>65</v>
      </c>
      <c r="F93" s="123"/>
      <c r="G93" s="101"/>
    </row>
    <row r="94" spans="2:7" ht="18.75" x14ac:dyDescent="0.3">
      <c r="B94" s="105">
        <v>45381</v>
      </c>
      <c r="C94" s="101" t="s">
        <v>328</v>
      </c>
      <c r="D94" s="102"/>
      <c r="E94" s="102">
        <v>73</v>
      </c>
      <c r="F94" s="123"/>
      <c r="G94" s="101"/>
    </row>
    <row r="95" spans="2:7" ht="18.75" x14ac:dyDescent="0.3">
      <c r="B95" s="105">
        <v>45381</v>
      </c>
      <c r="C95" s="101" t="s">
        <v>329</v>
      </c>
      <c r="D95" s="102"/>
      <c r="E95" s="102">
        <v>10</v>
      </c>
      <c r="F95" s="123"/>
      <c r="G95" s="101"/>
    </row>
    <row r="96" spans="2:7" ht="18.75" x14ac:dyDescent="0.3">
      <c r="B96" s="105">
        <v>45381</v>
      </c>
      <c r="C96" s="101" t="s">
        <v>137</v>
      </c>
      <c r="D96" s="102">
        <v>500</v>
      </c>
      <c r="E96" s="102">
        <v>45</v>
      </c>
      <c r="F96" s="123"/>
      <c r="G96" s="101"/>
    </row>
    <row r="97" spans="2:7" ht="18.75" x14ac:dyDescent="0.3">
      <c r="B97" s="105">
        <v>45381</v>
      </c>
      <c r="C97" s="101" t="s">
        <v>281</v>
      </c>
      <c r="D97" s="102"/>
      <c r="E97" s="102">
        <v>67</v>
      </c>
      <c r="F97" s="123"/>
      <c r="G97" s="101"/>
    </row>
    <row r="98" spans="2:7" ht="18.75" x14ac:dyDescent="0.3">
      <c r="B98" s="105">
        <v>45381</v>
      </c>
      <c r="C98" s="101" t="s">
        <v>191</v>
      </c>
      <c r="D98" s="102">
        <v>200</v>
      </c>
      <c r="E98" s="102">
        <v>22</v>
      </c>
      <c r="F98" s="123"/>
      <c r="G98" s="101"/>
    </row>
    <row r="99" spans="2:7" ht="18.75" x14ac:dyDescent="0.3">
      <c r="B99" s="105">
        <v>45381</v>
      </c>
      <c r="C99" s="101" t="s">
        <v>148</v>
      </c>
      <c r="D99" s="102">
        <v>150</v>
      </c>
      <c r="E99" s="102">
        <v>18</v>
      </c>
      <c r="F99" s="123"/>
      <c r="G99" s="101"/>
    </row>
    <row r="100" spans="2:7" ht="18.75" x14ac:dyDescent="0.3">
      <c r="B100" s="105">
        <v>45381</v>
      </c>
      <c r="C100" s="101" t="s">
        <v>149</v>
      </c>
      <c r="D100" s="102"/>
      <c r="E100" s="102">
        <v>150</v>
      </c>
      <c r="F100" s="123"/>
      <c r="G100" s="101"/>
    </row>
    <row r="101" spans="2:7" ht="18.75" x14ac:dyDescent="0.3">
      <c r="B101" s="105">
        <v>45381</v>
      </c>
      <c r="C101" s="101" t="s">
        <v>201</v>
      </c>
      <c r="D101" s="102">
        <v>200</v>
      </c>
      <c r="E101" s="102">
        <v>186</v>
      </c>
      <c r="F101" s="123"/>
      <c r="G101" s="101"/>
    </row>
    <row r="102" spans="2:7" ht="18.75" x14ac:dyDescent="0.3">
      <c r="B102" s="105">
        <v>45381</v>
      </c>
      <c r="C102" s="101" t="s">
        <v>282</v>
      </c>
      <c r="D102" s="102"/>
      <c r="E102" s="102">
        <v>32</v>
      </c>
      <c r="F102" s="123"/>
      <c r="G102" s="101"/>
    </row>
    <row r="103" spans="2:7" ht="18.75" x14ac:dyDescent="0.3">
      <c r="B103" s="105">
        <v>45381</v>
      </c>
      <c r="C103" s="101" t="s">
        <v>77</v>
      </c>
      <c r="D103" s="102">
        <v>500</v>
      </c>
      <c r="E103" s="102"/>
      <c r="F103" s="123"/>
      <c r="G103" s="101"/>
    </row>
    <row r="104" spans="2:7" ht="18.75" x14ac:dyDescent="0.3">
      <c r="B104" s="105">
        <v>45381</v>
      </c>
      <c r="C104" s="101" t="s">
        <v>330</v>
      </c>
      <c r="D104" s="102">
        <v>100</v>
      </c>
      <c r="E104" s="102"/>
      <c r="F104" s="123"/>
      <c r="G104" s="101"/>
    </row>
    <row r="105" spans="2:7" ht="18.75" x14ac:dyDescent="0.3">
      <c r="B105" s="105">
        <v>45381</v>
      </c>
      <c r="C105" s="101" t="s">
        <v>150</v>
      </c>
      <c r="D105" s="102">
        <v>200</v>
      </c>
      <c r="E105" s="102"/>
      <c r="F105" s="123"/>
      <c r="G105" s="101"/>
    </row>
    <row r="106" spans="2:7" ht="18.75" x14ac:dyDescent="0.3">
      <c r="B106" s="105">
        <v>45381</v>
      </c>
      <c r="C106" s="101" t="s">
        <v>331</v>
      </c>
      <c r="D106" s="102">
        <v>1000</v>
      </c>
      <c r="E106" s="102"/>
      <c r="F106" s="123"/>
      <c r="G106" s="101"/>
    </row>
    <row r="107" spans="2:7" ht="18.75" x14ac:dyDescent="0.3">
      <c r="B107" s="105">
        <v>45380</v>
      </c>
      <c r="C107" s="101" t="s">
        <v>105</v>
      </c>
      <c r="D107" s="102"/>
      <c r="E107" s="102"/>
      <c r="F107" s="123">
        <v>688</v>
      </c>
      <c r="G107" s="101" t="s">
        <v>373</v>
      </c>
    </row>
    <row r="108" spans="2:7" ht="18.75" x14ac:dyDescent="0.3">
      <c r="B108" s="105">
        <v>45380</v>
      </c>
      <c r="C108" s="101" t="s">
        <v>189</v>
      </c>
      <c r="D108" s="102"/>
      <c r="E108" s="102"/>
      <c r="F108" s="123">
        <v>2350</v>
      </c>
      <c r="G108" s="101" t="s">
        <v>373</v>
      </c>
    </row>
    <row r="109" spans="2:7" ht="18.75" x14ac:dyDescent="0.3">
      <c r="B109" s="105">
        <v>45380</v>
      </c>
      <c r="C109" s="101" t="s">
        <v>202</v>
      </c>
      <c r="D109" s="102"/>
      <c r="E109" s="102"/>
      <c r="F109" s="123">
        <v>485</v>
      </c>
      <c r="G109" s="101" t="s">
        <v>373</v>
      </c>
    </row>
    <row r="110" spans="2:7" ht="18.75" x14ac:dyDescent="0.3">
      <c r="B110" s="105">
        <v>45380</v>
      </c>
      <c r="C110" s="101" t="s">
        <v>281</v>
      </c>
      <c r="D110" s="102"/>
      <c r="E110" s="102"/>
      <c r="F110" s="123">
        <v>230</v>
      </c>
      <c r="G110" s="101" t="s">
        <v>373</v>
      </c>
    </row>
    <row r="111" spans="2:7" ht="18.75" x14ac:dyDescent="0.3">
      <c r="B111" s="105">
        <v>45380</v>
      </c>
      <c r="C111" s="101" t="s">
        <v>277</v>
      </c>
      <c r="D111" s="102"/>
      <c r="E111" s="102"/>
      <c r="F111" s="123">
        <v>180</v>
      </c>
      <c r="G111" s="101" t="s">
        <v>373</v>
      </c>
    </row>
    <row r="112" spans="2:7" ht="18.75" x14ac:dyDescent="0.3">
      <c r="B112" s="105">
        <v>45380</v>
      </c>
      <c r="C112" s="101" t="s">
        <v>320</v>
      </c>
      <c r="D112" s="102"/>
      <c r="E112" s="102"/>
      <c r="F112" s="123">
        <v>2635</v>
      </c>
      <c r="G112" s="101" t="s">
        <v>373</v>
      </c>
    </row>
    <row r="113" spans="2:10" ht="18.75" x14ac:dyDescent="0.3">
      <c r="B113" s="105">
        <v>45381</v>
      </c>
      <c r="C113" s="101" t="s">
        <v>332</v>
      </c>
      <c r="D113" s="102"/>
      <c r="E113" s="102"/>
      <c r="F113" s="123">
        <v>1065</v>
      </c>
      <c r="G113" s="101" t="s">
        <v>373</v>
      </c>
    </row>
    <row r="114" spans="2:10" ht="18.75" x14ac:dyDescent="0.25">
      <c r="F114" s="123"/>
    </row>
    <row r="115" spans="2:10" ht="36.75" customHeight="1" x14ac:dyDescent="0.3">
      <c r="B115" s="101"/>
      <c r="C115" s="99" t="s">
        <v>361</v>
      </c>
      <c r="D115" s="99">
        <f>SUBTOTAL(109,D4:D113)</f>
        <v>17960</v>
      </c>
      <c r="E115" s="99">
        <f>SUBTOTAL(109,E4:E113)</f>
        <v>4073</v>
      </c>
      <c r="F115" s="100">
        <f>SUBTOTAL(109,F4:F113)</f>
        <v>7683</v>
      </c>
      <c r="G115" s="101"/>
      <c r="J115" s="63">
        <f>Table2[[#This Row],[سلف ]]+Table2[[#This Row],[تحميلات ]]+Table2[[#This Row],[الراتب ]]</f>
        <v>29716</v>
      </c>
    </row>
    <row r="116" spans="2:10" ht="18.75" x14ac:dyDescent="0.3">
      <c r="B116" s="101"/>
      <c r="C116" s="101"/>
      <c r="D116" s="101"/>
      <c r="E116" s="101"/>
      <c r="F116" s="98"/>
      <c r="G116" s="101"/>
    </row>
    <row r="117" spans="2:10" ht="18.75" x14ac:dyDescent="0.25">
      <c r="F117" s="123"/>
    </row>
    <row r="118" spans="2:10" ht="18.75" x14ac:dyDescent="0.25">
      <c r="F118" s="123"/>
    </row>
    <row r="119" spans="2:10" ht="18.75" x14ac:dyDescent="0.25">
      <c r="F119" s="123"/>
    </row>
    <row r="120" spans="2:10" ht="18.75" x14ac:dyDescent="0.25">
      <c r="F120" s="123"/>
    </row>
    <row r="121" spans="2:10" ht="18.75" x14ac:dyDescent="0.25">
      <c r="F121" s="123"/>
    </row>
    <row r="122" spans="2:10" ht="18.75" x14ac:dyDescent="0.25">
      <c r="F122" s="123"/>
    </row>
    <row r="123" spans="2:10" ht="18.75" x14ac:dyDescent="0.25">
      <c r="F123" s="123"/>
    </row>
    <row r="124" spans="2:10" ht="18.75" x14ac:dyDescent="0.25">
      <c r="F124" s="123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Drop Down 1">
              <controlPr defaultSize="0" autoLine="0" autoPict="0">
                <anchor moveWithCells="1">
                  <from>
                    <xdr:col>8</xdr:col>
                    <xdr:colOff>9525</xdr:colOff>
                    <xdr:row>2</xdr:row>
                    <xdr:rowOff>0</xdr:rowOff>
                  </from>
                  <to>
                    <xdr:col>9</xdr:col>
                    <xdr:colOff>933450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K158"/>
  <sheetViews>
    <sheetView rightToLeft="1" topLeftCell="A36" workbookViewId="0">
      <selection activeCell="E47" sqref="E47"/>
    </sheetView>
  </sheetViews>
  <sheetFormatPr defaultRowHeight="15" outlineLevelRow="2" x14ac:dyDescent="0.25"/>
  <cols>
    <col min="2" max="2" width="14.85546875" style="38" bestFit="1" customWidth="1"/>
    <col min="3" max="3" width="31.28515625" bestFit="1" customWidth="1"/>
    <col min="4" max="4" width="12" style="29" customWidth="1"/>
    <col min="5" max="5" width="14.85546875" style="29" customWidth="1"/>
    <col min="6" max="6" width="14.85546875" style="97" customWidth="1"/>
    <col min="7" max="7" width="12.42578125" customWidth="1"/>
    <col min="8" max="8" width="10.140625" customWidth="1"/>
    <col min="9" max="9" width="15.28515625" bestFit="1" customWidth="1"/>
    <col min="10" max="10" width="21.140625" customWidth="1"/>
  </cols>
  <sheetData>
    <row r="3" spans="2:10" ht="29.25" customHeight="1" x14ac:dyDescent="0.35">
      <c r="B3" s="106" t="s">
        <v>0</v>
      </c>
      <c r="C3" s="107" t="s">
        <v>81</v>
      </c>
      <c r="D3" s="108" t="s">
        <v>82</v>
      </c>
      <c r="E3" s="108" t="s">
        <v>83</v>
      </c>
      <c r="F3" s="125" t="s">
        <v>248</v>
      </c>
      <c r="G3" s="107" t="s">
        <v>372</v>
      </c>
    </row>
    <row r="4" spans="2:10" ht="19.5" hidden="1" outlineLevel="2" thickTop="1" x14ac:dyDescent="0.3">
      <c r="B4" s="115">
        <v>45372</v>
      </c>
      <c r="C4" s="116" t="s">
        <v>191</v>
      </c>
      <c r="D4" s="117">
        <v>200</v>
      </c>
      <c r="E4" s="117"/>
      <c r="F4" s="127"/>
      <c r="G4" s="116"/>
    </row>
    <row r="5" spans="2:10" ht="21" hidden="1" outlineLevel="2" x14ac:dyDescent="0.3">
      <c r="B5" s="109">
        <v>45374</v>
      </c>
      <c r="C5" s="110" t="s">
        <v>191</v>
      </c>
      <c r="D5" s="111"/>
      <c r="E5" s="111">
        <v>10</v>
      </c>
      <c r="F5" s="126"/>
      <c r="G5" s="110"/>
      <c r="I5" s="24" t="s">
        <v>246</v>
      </c>
      <c r="J5" s="24">
        <v>78</v>
      </c>
    </row>
    <row r="6" spans="2:10" ht="21" hidden="1" outlineLevel="2" x14ac:dyDescent="0.3">
      <c r="B6" s="109">
        <v>45375</v>
      </c>
      <c r="C6" s="110" t="s">
        <v>191</v>
      </c>
      <c r="D6" s="111"/>
      <c r="E6" s="111">
        <v>10</v>
      </c>
      <c r="F6" s="126"/>
      <c r="G6" s="110"/>
      <c r="I6" s="24" t="s">
        <v>81</v>
      </c>
      <c r="J6" s="46" t="str">
        <f>INDEX('سلف العاملين  (2)'!$C$4:$C$147,J5)</f>
        <v xml:space="preserve">محمد طه </v>
      </c>
    </row>
    <row r="7" spans="2:10" ht="21" hidden="1" outlineLevel="2" x14ac:dyDescent="0.3">
      <c r="B7" s="109">
        <v>45376</v>
      </c>
      <c r="C7" s="110" t="s">
        <v>191</v>
      </c>
      <c r="D7" s="111"/>
      <c r="E7" s="111">
        <v>43</v>
      </c>
      <c r="F7" s="126"/>
      <c r="G7" s="110"/>
      <c r="I7" s="24" t="s">
        <v>247</v>
      </c>
      <c r="J7" s="46">
        <f>SUMIFS('سلف العاملين  (2)'!$D$4:$D$147,'سلف العاملين  (2)'!$C$4:$C$147,J6)</f>
        <v>100</v>
      </c>
    </row>
    <row r="8" spans="2:10" ht="21" hidden="1" outlineLevel="2" x14ac:dyDescent="0.3">
      <c r="B8" s="109">
        <v>45381</v>
      </c>
      <c r="C8" s="110" t="s">
        <v>191</v>
      </c>
      <c r="D8" s="111">
        <v>200</v>
      </c>
      <c r="E8" s="111">
        <v>22</v>
      </c>
      <c r="F8" s="126"/>
      <c r="G8" s="110"/>
      <c r="I8" s="24" t="s">
        <v>83</v>
      </c>
      <c r="J8" s="46">
        <f>SUMIFS('سلف العاملين  (2)'!$E$4:$E$147,'سلف العاملين  (2)'!$C$4:$C$147,J6)</f>
        <v>76</v>
      </c>
    </row>
    <row r="9" spans="2:10" ht="21" outlineLevel="1" collapsed="1" x14ac:dyDescent="0.3">
      <c r="B9" s="109"/>
      <c r="C9" s="118" t="s">
        <v>252</v>
      </c>
      <c r="D9" s="111">
        <f>SUBTOTAL(9,D4:D8)</f>
        <v>400</v>
      </c>
      <c r="E9" s="111">
        <f>SUBTOTAL(9,E4:E8)</f>
        <v>85</v>
      </c>
      <c r="F9" s="126">
        <f>SUBTOTAL(9,F4:F8)</f>
        <v>0</v>
      </c>
      <c r="G9" s="110"/>
      <c r="I9" s="24"/>
      <c r="J9" s="46"/>
    </row>
    <row r="10" spans="2:10" ht="21" hidden="1" outlineLevel="2" x14ac:dyDescent="0.3">
      <c r="B10" s="109">
        <v>45363</v>
      </c>
      <c r="C10" s="110" t="s">
        <v>46</v>
      </c>
      <c r="D10" s="111"/>
      <c r="E10" s="111">
        <v>130</v>
      </c>
      <c r="F10" s="126"/>
      <c r="G10" s="110"/>
      <c r="I10" s="24" t="s">
        <v>249</v>
      </c>
      <c r="J10" s="46">
        <f>SUMIFS('سلف العاملين  (2)'!$G$4:$G$147,'سلف العاملين  (2)'!$C$4:$C$147,J6)</f>
        <v>0</v>
      </c>
    </row>
    <row r="11" spans="2:10" ht="21" outlineLevel="1" collapsed="1" x14ac:dyDescent="0.3">
      <c r="B11" s="109"/>
      <c r="C11" s="118" t="s">
        <v>253</v>
      </c>
      <c r="D11" s="111">
        <f>SUBTOTAL(9,D10:D10)</f>
        <v>0</v>
      </c>
      <c r="E11" s="111">
        <f>SUBTOTAL(9,E10:E10)</f>
        <v>130</v>
      </c>
      <c r="F11" s="126">
        <f>SUBTOTAL(9,F10:F10)</f>
        <v>0</v>
      </c>
      <c r="G11" s="110"/>
      <c r="I11" s="24"/>
      <c r="J11" s="46"/>
    </row>
    <row r="12" spans="2:10" ht="21" hidden="1" outlineLevel="2" x14ac:dyDescent="0.3">
      <c r="B12" s="185">
        <v>45381</v>
      </c>
      <c r="C12" s="113" t="s">
        <v>332</v>
      </c>
      <c r="D12" s="113"/>
      <c r="E12" s="113"/>
      <c r="F12" s="122">
        <v>1065</v>
      </c>
      <c r="G12" s="113" t="s">
        <v>373</v>
      </c>
      <c r="I12" s="24" t="s">
        <v>250</v>
      </c>
      <c r="J12" s="46">
        <f>J10-J8-J7</f>
        <v>-176</v>
      </c>
    </row>
    <row r="13" spans="2:10" ht="21" outlineLevel="1" collapsed="1" x14ac:dyDescent="0.3">
      <c r="B13" s="185"/>
      <c r="C13" s="121" t="s">
        <v>374</v>
      </c>
      <c r="D13" s="113">
        <f>SUBTOTAL(9,D12:D12)</f>
        <v>0</v>
      </c>
      <c r="E13" s="113">
        <f>SUBTOTAL(9,E12:E12)</f>
        <v>0</v>
      </c>
      <c r="F13" s="122">
        <f>SUBTOTAL(9,F12:F12)</f>
        <v>1065</v>
      </c>
      <c r="G13" s="113"/>
      <c r="I13" s="119"/>
      <c r="J13" s="120"/>
    </row>
    <row r="14" spans="2:10" ht="18.75" hidden="1" customHeight="1" outlineLevel="2" x14ac:dyDescent="0.3">
      <c r="B14" s="109">
        <v>45376</v>
      </c>
      <c r="C14" s="110" t="s">
        <v>277</v>
      </c>
      <c r="D14" s="111">
        <v>500</v>
      </c>
      <c r="E14" s="111"/>
      <c r="F14" s="126"/>
      <c r="G14" s="110"/>
    </row>
    <row r="15" spans="2:10" ht="18.75" hidden="1" customHeight="1" outlineLevel="2" x14ac:dyDescent="0.3">
      <c r="B15" s="185">
        <v>45380</v>
      </c>
      <c r="C15" s="113" t="s">
        <v>277</v>
      </c>
      <c r="D15" s="113"/>
      <c r="E15" s="113"/>
      <c r="F15" s="122">
        <v>180</v>
      </c>
      <c r="G15" s="113" t="s">
        <v>373</v>
      </c>
    </row>
    <row r="16" spans="2:10" ht="18.75" customHeight="1" outlineLevel="1" collapsed="1" x14ac:dyDescent="0.3">
      <c r="B16" s="185"/>
      <c r="C16" s="121" t="s">
        <v>362</v>
      </c>
      <c r="D16" s="113">
        <f>SUBTOTAL(9,D14:D15)</f>
        <v>500</v>
      </c>
      <c r="E16" s="113">
        <f>SUBTOTAL(9,E14:E15)</f>
        <v>0</v>
      </c>
      <c r="F16" s="122">
        <f>SUBTOTAL(9,F14:F15)</f>
        <v>180</v>
      </c>
      <c r="G16" s="113"/>
    </row>
    <row r="17" spans="2:11" ht="18.75" hidden="1" customHeight="1" outlineLevel="2" x14ac:dyDescent="0.3">
      <c r="B17" s="112">
        <v>45362</v>
      </c>
      <c r="C17" s="113" t="s">
        <v>36</v>
      </c>
      <c r="D17" s="114">
        <v>50</v>
      </c>
      <c r="E17" s="114"/>
      <c r="F17" s="122"/>
      <c r="G17" s="113"/>
    </row>
    <row r="18" spans="2:11" ht="18.75" hidden="1" customHeight="1" outlineLevel="2" x14ac:dyDescent="0.3">
      <c r="B18" s="109">
        <v>45370</v>
      </c>
      <c r="C18" s="110" t="s">
        <v>36</v>
      </c>
      <c r="D18" s="111">
        <v>400</v>
      </c>
      <c r="E18" s="111"/>
      <c r="F18" s="126"/>
      <c r="G18" s="110"/>
      <c r="J18" t="s">
        <v>105</v>
      </c>
      <c r="K18">
        <v>688</v>
      </c>
    </row>
    <row r="19" spans="2:11" ht="18.75" customHeight="1" outlineLevel="1" collapsed="1" x14ac:dyDescent="0.3">
      <c r="B19" s="109"/>
      <c r="C19" s="118" t="s">
        <v>254</v>
      </c>
      <c r="D19" s="111">
        <f>SUBTOTAL(9,D17:D18)</f>
        <v>450</v>
      </c>
      <c r="E19" s="111">
        <f>SUBTOTAL(9,E17:E18)</f>
        <v>0</v>
      </c>
      <c r="F19" s="126">
        <f>SUBTOTAL(9,F17:F18)</f>
        <v>0</v>
      </c>
      <c r="G19" s="110"/>
    </row>
    <row r="20" spans="2:11" ht="18.75" hidden="1" customHeight="1" outlineLevel="2" x14ac:dyDescent="0.3">
      <c r="B20" s="112">
        <v>45372</v>
      </c>
      <c r="C20" s="113" t="s">
        <v>190</v>
      </c>
      <c r="D20" s="114">
        <v>300</v>
      </c>
      <c r="E20" s="114"/>
      <c r="F20" s="122"/>
      <c r="G20" s="113"/>
      <c r="J20" t="s">
        <v>189</v>
      </c>
      <c r="K20">
        <v>2350</v>
      </c>
    </row>
    <row r="21" spans="2:11" ht="18.75" hidden="1" customHeight="1" outlineLevel="2" x14ac:dyDescent="0.3">
      <c r="B21" s="109">
        <v>45376</v>
      </c>
      <c r="C21" s="110" t="s">
        <v>190</v>
      </c>
      <c r="D21" s="111">
        <v>200</v>
      </c>
      <c r="E21" s="111"/>
      <c r="F21" s="126"/>
      <c r="G21" s="110"/>
      <c r="J21" t="s">
        <v>202</v>
      </c>
      <c r="K21">
        <v>485</v>
      </c>
    </row>
    <row r="22" spans="2:11" ht="18.75" customHeight="1" outlineLevel="1" collapsed="1" x14ac:dyDescent="0.3">
      <c r="B22" s="109"/>
      <c r="C22" s="118" t="s">
        <v>255</v>
      </c>
      <c r="D22" s="111">
        <f>SUBTOTAL(9,D20:D21)</f>
        <v>500</v>
      </c>
      <c r="E22" s="111">
        <f>SUBTOTAL(9,E20:E21)</f>
        <v>0</v>
      </c>
      <c r="F22" s="126">
        <f>SUBTOTAL(9,F20:F21)</f>
        <v>0</v>
      </c>
      <c r="G22" s="110"/>
    </row>
    <row r="23" spans="2:11" ht="18.75" hidden="1" customHeight="1" outlineLevel="2" x14ac:dyDescent="0.3">
      <c r="B23" s="109">
        <v>45365</v>
      </c>
      <c r="C23" s="110" t="s">
        <v>75</v>
      </c>
      <c r="D23" s="111"/>
      <c r="E23" s="111">
        <v>214</v>
      </c>
      <c r="F23" s="126"/>
      <c r="G23" s="110"/>
      <c r="J23" t="s">
        <v>281</v>
      </c>
      <c r="K23">
        <v>230</v>
      </c>
    </row>
    <row r="24" spans="2:11" ht="18.75" hidden="1" customHeight="1" outlineLevel="2" x14ac:dyDescent="0.3">
      <c r="B24" s="112">
        <v>45368</v>
      </c>
      <c r="C24" s="113" t="s">
        <v>75</v>
      </c>
      <c r="D24" s="114"/>
      <c r="E24" s="114">
        <v>162</v>
      </c>
      <c r="F24" s="122"/>
      <c r="G24" s="113"/>
      <c r="J24" t="s">
        <v>277</v>
      </c>
      <c r="K24">
        <v>180</v>
      </c>
    </row>
    <row r="25" spans="2:11" ht="18.75" customHeight="1" outlineLevel="1" collapsed="1" x14ac:dyDescent="0.3">
      <c r="B25" s="112"/>
      <c r="C25" s="121" t="s">
        <v>256</v>
      </c>
      <c r="D25" s="114">
        <f>SUBTOTAL(9,D23:D24)</f>
        <v>0</v>
      </c>
      <c r="E25" s="114">
        <f>SUBTOTAL(9,E23:E24)</f>
        <v>376</v>
      </c>
      <c r="F25" s="122">
        <f>SUBTOTAL(9,F23:F24)</f>
        <v>0</v>
      </c>
      <c r="G25" s="113"/>
    </row>
    <row r="26" spans="2:11" ht="18.75" hidden="1" customHeight="1" outlineLevel="2" x14ac:dyDescent="0.3">
      <c r="B26" s="186">
        <v>45380</v>
      </c>
      <c r="C26" s="110" t="s">
        <v>320</v>
      </c>
      <c r="D26" s="110"/>
      <c r="E26" s="110"/>
      <c r="F26" s="126">
        <v>2635</v>
      </c>
      <c r="G26" s="110" t="s">
        <v>373</v>
      </c>
      <c r="J26" t="s">
        <v>320</v>
      </c>
      <c r="K26">
        <v>2635</v>
      </c>
    </row>
    <row r="27" spans="2:11" ht="18.75" customHeight="1" outlineLevel="1" collapsed="1" x14ac:dyDescent="0.3">
      <c r="B27" s="186"/>
      <c r="C27" s="118" t="s">
        <v>375</v>
      </c>
      <c r="D27" s="110">
        <f>SUBTOTAL(9,D26:D26)</f>
        <v>0</v>
      </c>
      <c r="E27" s="110">
        <f>SUBTOTAL(9,E26:E26)</f>
        <v>0</v>
      </c>
      <c r="F27" s="126">
        <f>SUBTOTAL(9,F26:F26)</f>
        <v>2635</v>
      </c>
      <c r="G27" s="110"/>
    </row>
    <row r="28" spans="2:11" ht="18.75" hidden="1" customHeight="1" outlineLevel="2" x14ac:dyDescent="0.3">
      <c r="B28" s="112">
        <v>45362</v>
      </c>
      <c r="C28" s="113" t="s">
        <v>34</v>
      </c>
      <c r="D28" s="114"/>
      <c r="E28" s="114">
        <v>28</v>
      </c>
      <c r="F28" s="122"/>
      <c r="G28" s="113"/>
      <c r="J28" t="s">
        <v>332</v>
      </c>
      <c r="K28">
        <v>1065</v>
      </c>
    </row>
    <row r="29" spans="2:11" ht="18.75" hidden="1" customHeight="1" outlineLevel="2" x14ac:dyDescent="0.3">
      <c r="B29" s="109">
        <v>45373</v>
      </c>
      <c r="C29" s="110" t="s">
        <v>34</v>
      </c>
      <c r="D29" s="111"/>
      <c r="E29" s="111">
        <v>20</v>
      </c>
      <c r="F29" s="126"/>
      <c r="G29" s="110"/>
    </row>
    <row r="30" spans="2:11" ht="18.75" hidden="1" customHeight="1" outlineLevel="2" x14ac:dyDescent="0.3">
      <c r="B30" s="109">
        <v>45369</v>
      </c>
      <c r="C30" s="110" t="s">
        <v>147</v>
      </c>
      <c r="D30" s="111"/>
      <c r="E30" s="111">
        <v>10</v>
      </c>
      <c r="F30" s="126"/>
      <c r="G30" s="110"/>
    </row>
    <row r="31" spans="2:11" ht="18.75" customHeight="1" outlineLevel="1" collapsed="1" x14ac:dyDescent="0.3">
      <c r="B31" s="109"/>
      <c r="C31" s="118" t="s">
        <v>257</v>
      </c>
      <c r="D31" s="111">
        <f>SUBTOTAL(9,D28:D30)</f>
        <v>0</v>
      </c>
      <c r="E31" s="111">
        <f>SUBTOTAL(9,E28:E30)</f>
        <v>58</v>
      </c>
      <c r="F31" s="126">
        <f>SUBTOTAL(9,F28:F30)</f>
        <v>0</v>
      </c>
      <c r="G31" s="110"/>
    </row>
    <row r="32" spans="2:11" ht="18.75" hidden="1" customHeight="1" outlineLevel="2" x14ac:dyDescent="0.3">
      <c r="B32" s="112">
        <v>45365</v>
      </c>
      <c r="C32" s="113" t="s">
        <v>74</v>
      </c>
      <c r="D32" s="114"/>
      <c r="E32" s="114">
        <v>150</v>
      </c>
      <c r="F32" s="122"/>
      <c r="G32" s="113"/>
    </row>
    <row r="33" spans="2:7" ht="18.75" hidden="1" customHeight="1" outlineLevel="2" x14ac:dyDescent="0.3">
      <c r="B33" s="112">
        <v>45369</v>
      </c>
      <c r="C33" s="113" t="s">
        <v>149</v>
      </c>
      <c r="D33" s="114">
        <v>300</v>
      </c>
      <c r="E33" s="114"/>
      <c r="F33" s="122"/>
      <c r="G33" s="113"/>
    </row>
    <row r="34" spans="2:7" ht="18.75" hidden="1" customHeight="1" outlineLevel="2" x14ac:dyDescent="0.3">
      <c r="B34" s="109">
        <v>45376</v>
      </c>
      <c r="C34" s="110" t="s">
        <v>149</v>
      </c>
      <c r="D34" s="111"/>
      <c r="E34" s="111">
        <v>385</v>
      </c>
      <c r="F34" s="126"/>
      <c r="G34" s="110"/>
    </row>
    <row r="35" spans="2:7" ht="18.75" hidden="1" customHeight="1" outlineLevel="2" x14ac:dyDescent="0.3">
      <c r="B35" s="109">
        <v>45381</v>
      </c>
      <c r="C35" s="110" t="s">
        <v>149</v>
      </c>
      <c r="D35" s="111"/>
      <c r="E35" s="111">
        <v>150</v>
      </c>
      <c r="F35" s="126"/>
      <c r="G35" s="110"/>
    </row>
    <row r="36" spans="2:7" ht="18.75" customHeight="1" outlineLevel="1" collapsed="1" x14ac:dyDescent="0.3">
      <c r="B36" s="109"/>
      <c r="C36" s="118" t="s">
        <v>258</v>
      </c>
      <c r="D36" s="111">
        <f>SUBTOTAL(9,D32:D35)</f>
        <v>300</v>
      </c>
      <c r="E36" s="111">
        <f>SUBTOTAL(9,E32:E35)</f>
        <v>685</v>
      </c>
      <c r="F36" s="126">
        <f>SUBTOTAL(9,F32:F35)</f>
        <v>0</v>
      </c>
      <c r="G36" s="110"/>
    </row>
    <row r="37" spans="2:7" ht="18.75" hidden="1" customHeight="1" outlineLevel="2" x14ac:dyDescent="0.3">
      <c r="B37" s="112">
        <v>45366</v>
      </c>
      <c r="C37" s="113" t="s">
        <v>103</v>
      </c>
      <c r="D37" s="114">
        <v>2000</v>
      </c>
      <c r="E37" s="114">
        <v>10</v>
      </c>
      <c r="F37" s="122"/>
      <c r="G37" s="113"/>
    </row>
    <row r="38" spans="2:7" ht="18.75" hidden="1" customHeight="1" outlineLevel="2" x14ac:dyDescent="0.3">
      <c r="B38" s="109">
        <v>45367</v>
      </c>
      <c r="C38" s="113" t="s">
        <v>103</v>
      </c>
      <c r="D38" s="111"/>
      <c r="E38" s="111">
        <v>10</v>
      </c>
      <c r="F38" s="126"/>
      <c r="G38" s="110"/>
    </row>
    <row r="39" spans="2:7" ht="18.75" hidden="1" customHeight="1" outlineLevel="2" x14ac:dyDescent="0.3">
      <c r="B39" s="112">
        <v>45370</v>
      </c>
      <c r="C39" s="113" t="s">
        <v>103</v>
      </c>
      <c r="D39" s="114"/>
      <c r="E39" s="114">
        <v>22</v>
      </c>
      <c r="F39" s="122"/>
      <c r="G39" s="113"/>
    </row>
    <row r="40" spans="2:7" ht="18.75" hidden="1" customHeight="1" outlineLevel="2" x14ac:dyDescent="0.3">
      <c r="B40" s="109">
        <v>45371</v>
      </c>
      <c r="C40" s="113" t="s">
        <v>103</v>
      </c>
      <c r="D40" s="111"/>
      <c r="E40" s="111">
        <v>10</v>
      </c>
      <c r="F40" s="126"/>
      <c r="G40" s="110"/>
    </row>
    <row r="41" spans="2:7" ht="18.75" hidden="1" customHeight="1" outlineLevel="2" x14ac:dyDescent="0.3">
      <c r="B41" s="112">
        <v>45372</v>
      </c>
      <c r="C41" s="113" t="s">
        <v>103</v>
      </c>
      <c r="D41" s="114"/>
      <c r="E41" s="114">
        <v>10</v>
      </c>
      <c r="F41" s="122"/>
      <c r="G41" s="113"/>
    </row>
    <row r="42" spans="2:7" ht="18.75" hidden="1" customHeight="1" outlineLevel="2" x14ac:dyDescent="0.3">
      <c r="B42" s="112">
        <v>45374</v>
      </c>
      <c r="C42" s="113" t="s">
        <v>103</v>
      </c>
      <c r="D42" s="114"/>
      <c r="E42" s="114">
        <v>20</v>
      </c>
      <c r="F42" s="122"/>
      <c r="G42" s="113"/>
    </row>
    <row r="43" spans="2:7" ht="18.75" hidden="1" customHeight="1" outlineLevel="2" x14ac:dyDescent="0.3">
      <c r="B43" s="112">
        <v>45375</v>
      </c>
      <c r="C43" s="113" t="s">
        <v>103</v>
      </c>
      <c r="D43" s="114"/>
      <c r="E43" s="114">
        <v>10</v>
      </c>
      <c r="F43" s="122"/>
      <c r="G43" s="113"/>
    </row>
    <row r="44" spans="2:7" ht="18.75" hidden="1" customHeight="1" outlineLevel="2" x14ac:dyDescent="0.3">
      <c r="B44" s="109">
        <v>45376</v>
      </c>
      <c r="C44" s="113" t="s">
        <v>103</v>
      </c>
      <c r="D44" s="111">
        <v>1000</v>
      </c>
      <c r="E44" s="111">
        <v>10</v>
      </c>
      <c r="F44" s="126"/>
      <c r="G44" s="110"/>
    </row>
    <row r="45" spans="2:7" ht="18.75" customHeight="1" outlineLevel="1" collapsed="1" x14ac:dyDescent="0.3">
      <c r="B45" s="109"/>
      <c r="C45" s="121" t="s">
        <v>420</v>
      </c>
      <c r="D45" s="111">
        <f>SUBTOTAL(9,D37:D44)</f>
        <v>3000</v>
      </c>
      <c r="E45" s="111">
        <f>SUBTOTAL(9,E37:E44)</f>
        <v>102</v>
      </c>
      <c r="F45" s="126">
        <f>SUBTOTAL(9,F37:F44)</f>
        <v>0</v>
      </c>
      <c r="G45" s="110"/>
    </row>
    <row r="46" spans="2:7" ht="18.75" hidden="1" customHeight="1" outlineLevel="2" x14ac:dyDescent="0.3">
      <c r="B46" s="112">
        <v>45373</v>
      </c>
      <c r="C46" s="113" t="s">
        <v>204</v>
      </c>
      <c r="D46" s="114">
        <v>1000</v>
      </c>
      <c r="E46" s="114"/>
      <c r="F46" s="122"/>
      <c r="G46" s="113"/>
    </row>
    <row r="47" spans="2:7" ht="18.75" customHeight="1" outlineLevel="1" collapsed="1" x14ac:dyDescent="0.3">
      <c r="B47" s="112"/>
      <c r="C47" s="121" t="s">
        <v>259</v>
      </c>
      <c r="D47" s="114">
        <f>SUBTOTAL(9,D46:D46)</f>
        <v>1000</v>
      </c>
      <c r="E47" s="114">
        <f>SUBTOTAL(9,E46:E46)</f>
        <v>0</v>
      </c>
      <c r="F47" s="122">
        <f>SUBTOTAL(9,F46:F46)</f>
        <v>0</v>
      </c>
      <c r="G47" s="113"/>
    </row>
    <row r="48" spans="2:7" ht="18.75" hidden="1" customHeight="1" outlineLevel="2" x14ac:dyDescent="0.3">
      <c r="B48" s="109">
        <v>45370</v>
      </c>
      <c r="C48" s="110" t="s">
        <v>170</v>
      </c>
      <c r="D48" s="111">
        <v>300</v>
      </c>
      <c r="E48" s="111"/>
      <c r="F48" s="126"/>
      <c r="G48" s="110"/>
    </row>
    <row r="49" spans="2:7" ht="18.75" hidden="1" customHeight="1" outlineLevel="2" x14ac:dyDescent="0.3">
      <c r="B49" s="112">
        <v>45368</v>
      </c>
      <c r="C49" s="113" t="s">
        <v>137</v>
      </c>
      <c r="D49" s="114">
        <v>200</v>
      </c>
      <c r="E49" s="114"/>
      <c r="F49" s="122"/>
      <c r="G49" s="113"/>
    </row>
    <row r="50" spans="2:7" ht="18.75" hidden="1" customHeight="1" outlineLevel="2" x14ac:dyDescent="0.3">
      <c r="B50" s="112">
        <v>45372</v>
      </c>
      <c r="C50" s="113" t="s">
        <v>137</v>
      </c>
      <c r="D50" s="114">
        <v>300</v>
      </c>
      <c r="E50" s="114"/>
      <c r="F50" s="122"/>
      <c r="G50" s="113"/>
    </row>
    <row r="51" spans="2:7" ht="18.75" hidden="1" customHeight="1" outlineLevel="2" x14ac:dyDescent="0.3">
      <c r="B51" s="109">
        <v>45375</v>
      </c>
      <c r="C51" s="110" t="s">
        <v>137</v>
      </c>
      <c r="D51" s="111">
        <v>300</v>
      </c>
      <c r="E51" s="111"/>
      <c r="F51" s="126"/>
      <c r="G51" s="110"/>
    </row>
    <row r="52" spans="2:7" ht="18.75" hidden="1" customHeight="1" outlineLevel="2" x14ac:dyDescent="0.3">
      <c r="B52" s="109">
        <v>45376</v>
      </c>
      <c r="C52" s="110" t="s">
        <v>137</v>
      </c>
      <c r="D52" s="111">
        <v>400</v>
      </c>
      <c r="E52" s="111">
        <v>25</v>
      </c>
      <c r="F52" s="126"/>
      <c r="G52" s="110"/>
    </row>
    <row r="53" spans="2:7" ht="18.75" hidden="1" customHeight="1" outlineLevel="2" x14ac:dyDescent="0.3">
      <c r="B53" s="112">
        <v>45379</v>
      </c>
      <c r="C53" s="113" t="s">
        <v>137</v>
      </c>
      <c r="D53" s="114"/>
      <c r="E53" s="114">
        <v>12</v>
      </c>
      <c r="F53" s="122"/>
      <c r="G53" s="113"/>
    </row>
    <row r="54" spans="2:7" ht="18.75" hidden="1" customHeight="1" outlineLevel="2" x14ac:dyDescent="0.3">
      <c r="B54" s="109">
        <v>45381</v>
      </c>
      <c r="C54" s="110" t="s">
        <v>137</v>
      </c>
      <c r="D54" s="111">
        <v>500</v>
      </c>
      <c r="E54" s="111">
        <v>45</v>
      </c>
      <c r="F54" s="126"/>
      <c r="G54" s="110"/>
    </row>
    <row r="55" spans="2:7" ht="18.75" customHeight="1" outlineLevel="1" collapsed="1" x14ac:dyDescent="0.3">
      <c r="B55" s="109"/>
      <c r="C55" s="118" t="s">
        <v>260</v>
      </c>
      <c r="D55" s="111">
        <f>SUBTOTAL(9,D48:D54)</f>
        <v>2000</v>
      </c>
      <c r="E55" s="111">
        <f>SUBTOTAL(9,E48:E54)</f>
        <v>82</v>
      </c>
      <c r="F55" s="126">
        <f>SUBTOTAL(9,F48:F54)</f>
        <v>0</v>
      </c>
      <c r="G55" s="110"/>
    </row>
    <row r="56" spans="2:7" ht="18.75" hidden="1" customHeight="1" outlineLevel="2" x14ac:dyDescent="0.3">
      <c r="B56" s="112">
        <v>45381</v>
      </c>
      <c r="C56" s="113" t="s">
        <v>329</v>
      </c>
      <c r="D56" s="114"/>
      <c r="E56" s="114">
        <v>10</v>
      </c>
      <c r="F56" s="122"/>
      <c r="G56" s="113"/>
    </row>
    <row r="57" spans="2:7" ht="18.75" customHeight="1" outlineLevel="1" collapsed="1" x14ac:dyDescent="0.3">
      <c r="B57" s="112"/>
      <c r="C57" s="121" t="s">
        <v>363</v>
      </c>
      <c r="D57" s="114">
        <f>SUBTOTAL(9,D56:D56)</f>
        <v>0</v>
      </c>
      <c r="E57" s="114">
        <f>SUBTOTAL(9,E56:E56)</f>
        <v>10</v>
      </c>
      <c r="F57" s="122">
        <f>SUBTOTAL(9,F56:F56)</f>
        <v>0</v>
      </c>
      <c r="G57" s="113"/>
    </row>
    <row r="58" spans="2:7" ht="18.75" hidden="1" customHeight="1" outlineLevel="2" x14ac:dyDescent="0.3">
      <c r="B58" s="112">
        <v>45366</v>
      </c>
      <c r="C58" s="113" t="s">
        <v>105</v>
      </c>
      <c r="D58" s="114"/>
      <c r="E58" s="114">
        <v>185</v>
      </c>
      <c r="F58" s="122"/>
      <c r="G58" s="113"/>
    </row>
    <row r="59" spans="2:7" ht="18.75" hidden="1" customHeight="1" outlineLevel="2" x14ac:dyDescent="0.3">
      <c r="B59" s="185">
        <v>45380</v>
      </c>
      <c r="C59" s="113" t="s">
        <v>105</v>
      </c>
      <c r="D59" s="113"/>
      <c r="E59" s="113"/>
      <c r="F59" s="122">
        <v>688</v>
      </c>
      <c r="G59" s="113" t="s">
        <v>373</v>
      </c>
    </row>
    <row r="60" spans="2:7" ht="18.75" customHeight="1" outlineLevel="1" collapsed="1" x14ac:dyDescent="0.3">
      <c r="B60" s="185"/>
      <c r="C60" s="121" t="s">
        <v>261</v>
      </c>
      <c r="D60" s="113">
        <f>SUBTOTAL(9,D58:D59)</f>
        <v>0</v>
      </c>
      <c r="E60" s="113">
        <f>SUBTOTAL(9,E58:E59)</f>
        <v>185</v>
      </c>
      <c r="F60" s="122">
        <f>SUBTOTAL(9,F58:F59)</f>
        <v>688</v>
      </c>
      <c r="G60" s="113"/>
    </row>
    <row r="61" spans="2:7" ht="18.75" hidden="1" customHeight="1" outlineLevel="2" x14ac:dyDescent="0.3">
      <c r="B61" s="112">
        <v>45376</v>
      </c>
      <c r="C61" s="113" t="s">
        <v>278</v>
      </c>
      <c r="D61" s="114">
        <v>50</v>
      </c>
      <c r="E61" s="114"/>
      <c r="F61" s="122"/>
      <c r="G61" s="113"/>
    </row>
    <row r="62" spans="2:7" ht="18.75" customHeight="1" outlineLevel="1" collapsed="1" x14ac:dyDescent="0.3">
      <c r="B62" s="112"/>
      <c r="C62" s="121" t="s">
        <v>364</v>
      </c>
      <c r="D62" s="114">
        <f>SUBTOTAL(9,D61:D61)</f>
        <v>50</v>
      </c>
      <c r="E62" s="114">
        <f>SUBTOTAL(9,E61:E61)</f>
        <v>0</v>
      </c>
      <c r="F62" s="122">
        <f>SUBTOTAL(9,F61:F61)</f>
        <v>0</v>
      </c>
      <c r="G62" s="113"/>
    </row>
    <row r="63" spans="2:7" ht="18.75" hidden="1" customHeight="1" outlineLevel="2" x14ac:dyDescent="0.3">
      <c r="B63" s="109">
        <v>45368</v>
      </c>
      <c r="C63" s="110" t="s">
        <v>174</v>
      </c>
      <c r="D63" s="111"/>
      <c r="E63" s="111">
        <v>110</v>
      </c>
      <c r="F63" s="126"/>
      <c r="G63" s="110"/>
    </row>
    <row r="64" spans="2:7" ht="18.75" hidden="1" customHeight="1" outlineLevel="2" x14ac:dyDescent="0.3">
      <c r="B64" s="112">
        <v>45371</v>
      </c>
      <c r="C64" s="110" t="s">
        <v>174</v>
      </c>
      <c r="D64" s="114">
        <v>185</v>
      </c>
      <c r="E64" s="114"/>
      <c r="F64" s="122"/>
      <c r="G64" s="113"/>
    </row>
    <row r="65" spans="2:7" ht="18.75" hidden="1" customHeight="1" outlineLevel="2" x14ac:dyDescent="0.3">
      <c r="B65" s="112">
        <v>45376</v>
      </c>
      <c r="C65" s="110" t="s">
        <v>174</v>
      </c>
      <c r="D65" s="114">
        <v>475</v>
      </c>
      <c r="E65" s="114"/>
      <c r="F65" s="122"/>
      <c r="G65" s="113"/>
    </row>
    <row r="66" spans="2:7" ht="18.75" customHeight="1" outlineLevel="1" collapsed="1" x14ac:dyDescent="0.3">
      <c r="B66" s="112"/>
      <c r="C66" s="118" t="s">
        <v>262</v>
      </c>
      <c r="D66" s="114">
        <f>SUBTOTAL(9,D63:D65)</f>
        <v>660</v>
      </c>
      <c r="E66" s="114">
        <f>SUBTOTAL(9,E63:E65)</f>
        <v>110</v>
      </c>
      <c r="F66" s="122">
        <f>SUBTOTAL(9,F63:F65)</f>
        <v>0</v>
      </c>
      <c r="G66" s="113"/>
    </row>
    <row r="67" spans="2:7" ht="18.75" hidden="1" customHeight="1" outlineLevel="2" x14ac:dyDescent="0.3">
      <c r="B67" s="109">
        <v>45376</v>
      </c>
      <c r="C67" s="110" t="s">
        <v>280</v>
      </c>
      <c r="D67" s="111"/>
      <c r="E67" s="111">
        <v>71</v>
      </c>
      <c r="F67" s="126"/>
      <c r="G67" s="110"/>
    </row>
    <row r="68" spans="2:7" ht="18.75" customHeight="1" outlineLevel="1" collapsed="1" x14ac:dyDescent="0.3">
      <c r="B68" s="109"/>
      <c r="C68" s="118" t="s">
        <v>365</v>
      </c>
      <c r="D68" s="111">
        <f>SUBTOTAL(9,D67:D67)</f>
        <v>0</v>
      </c>
      <c r="E68" s="111">
        <f>SUBTOTAL(9,E67:E67)</f>
        <v>71</v>
      </c>
      <c r="F68" s="126">
        <f>SUBTOTAL(9,F67:F67)</f>
        <v>0</v>
      </c>
      <c r="G68" s="110"/>
    </row>
    <row r="69" spans="2:7" ht="18.75" hidden="1" customHeight="1" outlineLevel="2" x14ac:dyDescent="0.3">
      <c r="B69" s="112">
        <v>45373</v>
      </c>
      <c r="C69" s="113" t="s">
        <v>202</v>
      </c>
      <c r="D69" s="114"/>
      <c r="E69" s="114">
        <v>32</v>
      </c>
      <c r="F69" s="122"/>
      <c r="G69" s="113"/>
    </row>
    <row r="70" spans="2:7" ht="18.75" hidden="1" customHeight="1" outlineLevel="2" x14ac:dyDescent="0.3">
      <c r="B70" s="112">
        <v>45375</v>
      </c>
      <c r="C70" s="113" t="s">
        <v>202</v>
      </c>
      <c r="D70" s="114">
        <v>100</v>
      </c>
      <c r="E70" s="114">
        <v>50</v>
      </c>
      <c r="F70" s="122"/>
      <c r="G70" s="113"/>
    </row>
    <row r="71" spans="2:7" ht="18.75" hidden="1" customHeight="1" outlineLevel="2" x14ac:dyDescent="0.3">
      <c r="B71" s="112">
        <v>45376</v>
      </c>
      <c r="C71" s="113" t="s">
        <v>202</v>
      </c>
      <c r="D71" s="114"/>
      <c r="E71" s="114">
        <v>127</v>
      </c>
      <c r="F71" s="122"/>
      <c r="G71" s="113"/>
    </row>
    <row r="72" spans="2:7" ht="18.75" hidden="1" customHeight="1" outlineLevel="2" x14ac:dyDescent="0.3">
      <c r="B72" s="185">
        <v>45380</v>
      </c>
      <c r="C72" s="113" t="s">
        <v>202</v>
      </c>
      <c r="D72" s="113"/>
      <c r="E72" s="113"/>
      <c r="F72" s="122">
        <v>485</v>
      </c>
      <c r="G72" s="113" t="s">
        <v>373</v>
      </c>
    </row>
    <row r="73" spans="2:7" ht="18.75" customHeight="1" outlineLevel="1" collapsed="1" x14ac:dyDescent="0.3">
      <c r="B73" s="185"/>
      <c r="C73" s="121" t="s">
        <v>263</v>
      </c>
      <c r="D73" s="113">
        <f>SUBTOTAL(9,D69:D72)</f>
        <v>100</v>
      </c>
      <c r="E73" s="113">
        <f>SUBTOTAL(9,E69:E72)</f>
        <v>209</v>
      </c>
      <c r="F73" s="122">
        <f>SUBTOTAL(9,F69:F72)</f>
        <v>485</v>
      </c>
      <c r="G73" s="113"/>
    </row>
    <row r="74" spans="2:7" ht="18.75" hidden="1" customHeight="1" outlineLevel="2" x14ac:dyDescent="0.3">
      <c r="B74" s="112">
        <v>45371</v>
      </c>
      <c r="C74" s="113" t="s">
        <v>175</v>
      </c>
      <c r="D74" s="114">
        <v>200</v>
      </c>
      <c r="E74" s="114"/>
      <c r="F74" s="122"/>
      <c r="G74" s="113"/>
    </row>
    <row r="75" spans="2:7" ht="18.75" customHeight="1" outlineLevel="1" collapsed="1" x14ac:dyDescent="0.3">
      <c r="B75" s="112"/>
      <c r="C75" s="121" t="s">
        <v>264</v>
      </c>
      <c r="D75" s="114">
        <f>SUBTOTAL(9,D74:D74)</f>
        <v>200</v>
      </c>
      <c r="E75" s="114">
        <f>SUBTOTAL(9,E74:E74)</f>
        <v>0</v>
      </c>
      <c r="F75" s="122">
        <f>SUBTOTAL(9,F74:F74)</f>
        <v>0</v>
      </c>
      <c r="G75" s="113"/>
    </row>
    <row r="76" spans="2:7" ht="18.75" hidden="1" customHeight="1" outlineLevel="2" x14ac:dyDescent="0.3">
      <c r="B76" s="112">
        <v>45368</v>
      </c>
      <c r="C76" s="113" t="s">
        <v>136</v>
      </c>
      <c r="D76" s="114">
        <v>200</v>
      </c>
      <c r="E76" s="114"/>
      <c r="F76" s="122"/>
      <c r="G76" s="113"/>
    </row>
    <row r="77" spans="2:7" ht="18.75" hidden="1" customHeight="1" outlineLevel="2" x14ac:dyDescent="0.3">
      <c r="B77" s="109">
        <v>45379</v>
      </c>
      <c r="C77" s="110" t="s">
        <v>136</v>
      </c>
      <c r="D77" s="111"/>
      <c r="E77" s="111">
        <v>10</v>
      </c>
      <c r="F77" s="126"/>
      <c r="G77" s="110"/>
    </row>
    <row r="78" spans="2:7" ht="18.75" customHeight="1" outlineLevel="1" collapsed="1" x14ac:dyDescent="0.3">
      <c r="B78" s="109"/>
      <c r="C78" s="118" t="s">
        <v>265</v>
      </c>
      <c r="D78" s="111">
        <f>SUBTOTAL(9,D76:D77)</f>
        <v>200</v>
      </c>
      <c r="E78" s="111">
        <f>SUBTOTAL(9,E76:E77)</f>
        <v>10</v>
      </c>
      <c r="F78" s="126">
        <f>SUBTOTAL(9,F76:F77)</f>
        <v>0</v>
      </c>
      <c r="G78" s="110"/>
    </row>
    <row r="79" spans="2:7" ht="18.75" hidden="1" customHeight="1" outlineLevel="2" x14ac:dyDescent="0.3">
      <c r="B79" s="109">
        <v>45381</v>
      </c>
      <c r="C79" s="110" t="s">
        <v>330</v>
      </c>
      <c r="D79" s="111">
        <v>100</v>
      </c>
      <c r="E79" s="111"/>
      <c r="F79" s="126"/>
      <c r="G79" s="110"/>
    </row>
    <row r="80" spans="2:7" ht="18.75" hidden="1" customHeight="1" outlineLevel="2" x14ac:dyDescent="0.3">
      <c r="B80" s="112">
        <v>45370</v>
      </c>
      <c r="C80" s="113" t="s">
        <v>172</v>
      </c>
      <c r="D80" s="114">
        <v>100</v>
      </c>
      <c r="E80" s="114"/>
      <c r="F80" s="122"/>
      <c r="G80" s="113"/>
    </row>
    <row r="81" spans="2:7" ht="18.75" hidden="1" customHeight="1" outlineLevel="2" x14ac:dyDescent="0.3">
      <c r="B81" s="112">
        <v>45380</v>
      </c>
      <c r="C81" s="113" t="s">
        <v>172</v>
      </c>
      <c r="D81" s="114"/>
      <c r="E81" s="114">
        <v>76</v>
      </c>
      <c r="F81" s="122"/>
      <c r="G81" s="113"/>
    </row>
    <row r="82" spans="2:7" ht="18.75" customHeight="1" outlineLevel="1" collapsed="1" x14ac:dyDescent="0.3">
      <c r="B82" s="112"/>
      <c r="C82" s="121" t="s">
        <v>366</v>
      </c>
      <c r="D82" s="114">
        <f>SUBTOTAL(9,D79:D81)</f>
        <v>200</v>
      </c>
      <c r="E82" s="114">
        <f>SUBTOTAL(9,E79:E81)</f>
        <v>76</v>
      </c>
      <c r="F82" s="122">
        <f>SUBTOTAL(9,F79:F81)</f>
        <v>0</v>
      </c>
      <c r="G82" s="113"/>
    </row>
    <row r="83" spans="2:7" ht="18.75" hidden="1" customHeight="1" outlineLevel="2" x14ac:dyDescent="0.3">
      <c r="B83" s="109">
        <v>45381</v>
      </c>
      <c r="C83" s="110" t="s">
        <v>331</v>
      </c>
      <c r="D83" s="111">
        <v>1000</v>
      </c>
      <c r="E83" s="111"/>
      <c r="F83" s="126"/>
      <c r="G83" s="110"/>
    </row>
    <row r="84" spans="2:7" ht="18.75" customHeight="1" outlineLevel="1" collapsed="1" x14ac:dyDescent="0.3">
      <c r="B84" s="109"/>
      <c r="C84" s="118" t="s">
        <v>367</v>
      </c>
      <c r="D84" s="111">
        <f>SUBTOTAL(9,D83:D83)</f>
        <v>1000</v>
      </c>
      <c r="E84" s="111">
        <f>SUBTOTAL(9,E83:E83)</f>
        <v>0</v>
      </c>
      <c r="F84" s="126">
        <f>SUBTOTAL(9,F83:F83)</f>
        <v>0</v>
      </c>
      <c r="G84" s="110"/>
    </row>
    <row r="85" spans="2:7" ht="18.75" hidden="1" customHeight="1" outlineLevel="2" x14ac:dyDescent="0.3">
      <c r="B85" s="109">
        <v>45376</v>
      </c>
      <c r="C85" s="110" t="s">
        <v>281</v>
      </c>
      <c r="D85" s="111"/>
      <c r="E85" s="111">
        <v>12</v>
      </c>
      <c r="F85" s="126"/>
      <c r="G85" s="110"/>
    </row>
    <row r="86" spans="2:7" ht="18.75" hidden="1" customHeight="1" outlineLevel="2" x14ac:dyDescent="0.3">
      <c r="B86" s="112">
        <v>45381</v>
      </c>
      <c r="C86" s="113" t="s">
        <v>281</v>
      </c>
      <c r="D86" s="114"/>
      <c r="E86" s="114">
        <v>67</v>
      </c>
      <c r="F86" s="122"/>
      <c r="G86" s="113"/>
    </row>
    <row r="87" spans="2:7" ht="18.75" hidden="1" customHeight="1" outlineLevel="2" x14ac:dyDescent="0.3">
      <c r="B87" s="186">
        <v>45380</v>
      </c>
      <c r="C87" s="110" t="s">
        <v>281</v>
      </c>
      <c r="D87" s="110"/>
      <c r="E87" s="110"/>
      <c r="F87" s="126">
        <v>230</v>
      </c>
      <c r="G87" s="110" t="s">
        <v>373</v>
      </c>
    </row>
    <row r="88" spans="2:7" ht="18.75" customHeight="1" outlineLevel="1" collapsed="1" x14ac:dyDescent="0.3">
      <c r="B88" s="186"/>
      <c r="C88" s="118" t="s">
        <v>368</v>
      </c>
      <c r="D88" s="110">
        <f>SUBTOTAL(9,D85:D87)</f>
        <v>0</v>
      </c>
      <c r="E88" s="110">
        <f>SUBTOTAL(9,E85:E87)</f>
        <v>79</v>
      </c>
      <c r="F88" s="126">
        <f>SUBTOTAL(9,F85:F87)</f>
        <v>230</v>
      </c>
      <c r="G88" s="110"/>
    </row>
    <row r="89" spans="2:7" ht="18.75" hidden="1" customHeight="1" outlineLevel="2" x14ac:dyDescent="0.3">
      <c r="B89" s="112">
        <v>45376</v>
      </c>
      <c r="C89" s="113" t="s">
        <v>284</v>
      </c>
      <c r="D89" s="114"/>
      <c r="E89" s="114">
        <v>10</v>
      </c>
      <c r="F89" s="122"/>
      <c r="G89" s="113"/>
    </row>
    <row r="90" spans="2:7" ht="18.75" hidden="1" customHeight="1" outlineLevel="2" x14ac:dyDescent="0.3">
      <c r="B90" s="109">
        <v>45372</v>
      </c>
      <c r="C90" s="110" t="s">
        <v>189</v>
      </c>
      <c r="D90" s="111"/>
      <c r="E90" s="111">
        <v>10</v>
      </c>
      <c r="F90" s="126"/>
      <c r="G90" s="110"/>
    </row>
    <row r="91" spans="2:7" ht="18.75" hidden="1" customHeight="1" outlineLevel="2" x14ac:dyDescent="0.3">
      <c r="B91" s="186">
        <v>45380</v>
      </c>
      <c r="C91" s="110" t="s">
        <v>189</v>
      </c>
      <c r="D91" s="110"/>
      <c r="E91" s="110"/>
      <c r="F91" s="126">
        <v>2350</v>
      </c>
      <c r="G91" s="110" t="s">
        <v>373</v>
      </c>
    </row>
    <row r="92" spans="2:7" ht="18.75" customHeight="1" outlineLevel="1" collapsed="1" x14ac:dyDescent="0.3">
      <c r="B92" s="186"/>
      <c r="C92" s="118" t="s">
        <v>369</v>
      </c>
      <c r="D92" s="110">
        <f>SUBTOTAL(9,D89:D91)</f>
        <v>0</v>
      </c>
      <c r="E92" s="110">
        <f>SUBTOTAL(9,E89:E91)</f>
        <v>20</v>
      </c>
      <c r="F92" s="126">
        <f>SUBTOTAL(9,F89:F91)</f>
        <v>2350</v>
      </c>
      <c r="G92" s="110"/>
    </row>
    <row r="93" spans="2:7" ht="18.75" hidden="1" customHeight="1" outlineLevel="2" x14ac:dyDescent="0.3">
      <c r="B93" s="112">
        <v>45370</v>
      </c>
      <c r="C93" s="113" t="s">
        <v>171</v>
      </c>
      <c r="D93" s="114">
        <v>150</v>
      </c>
      <c r="E93" s="114"/>
      <c r="F93" s="122"/>
      <c r="G93" s="113"/>
    </row>
    <row r="94" spans="2:7" ht="18.75" hidden="1" customHeight="1" outlineLevel="2" x14ac:dyDescent="0.3">
      <c r="B94" s="109">
        <v>45365</v>
      </c>
      <c r="C94" s="110" t="s">
        <v>77</v>
      </c>
      <c r="D94" s="111">
        <v>100</v>
      </c>
      <c r="E94" s="111"/>
      <c r="F94" s="126"/>
      <c r="G94" s="110"/>
    </row>
    <row r="95" spans="2:7" ht="18.75" hidden="1" customHeight="1" outlineLevel="2" x14ac:dyDescent="0.3">
      <c r="B95" s="112">
        <v>45369</v>
      </c>
      <c r="C95" s="113" t="s">
        <v>77</v>
      </c>
      <c r="D95" s="114"/>
      <c r="E95" s="114">
        <v>10</v>
      </c>
      <c r="F95" s="122"/>
      <c r="G95" s="113"/>
    </row>
    <row r="96" spans="2:7" ht="18.75" hidden="1" customHeight="1" outlineLevel="2" x14ac:dyDescent="0.3">
      <c r="B96" s="112">
        <v>45371</v>
      </c>
      <c r="C96" s="113" t="s">
        <v>77</v>
      </c>
      <c r="D96" s="114"/>
      <c r="E96" s="114">
        <v>45</v>
      </c>
      <c r="F96" s="122"/>
      <c r="G96" s="113"/>
    </row>
    <row r="97" spans="2:7" ht="18.75" hidden="1" customHeight="1" outlineLevel="2" x14ac:dyDescent="0.3">
      <c r="B97" s="112">
        <v>45379</v>
      </c>
      <c r="C97" s="113" t="s">
        <v>77</v>
      </c>
      <c r="D97" s="114">
        <v>200</v>
      </c>
      <c r="E97" s="114"/>
      <c r="F97" s="122"/>
      <c r="G97" s="113"/>
    </row>
    <row r="98" spans="2:7" ht="18.75" hidden="1" customHeight="1" outlineLevel="2" x14ac:dyDescent="0.3">
      <c r="B98" s="112">
        <v>45381</v>
      </c>
      <c r="C98" s="113" t="s">
        <v>77</v>
      </c>
      <c r="D98" s="114">
        <v>500</v>
      </c>
      <c r="E98" s="114"/>
      <c r="F98" s="122"/>
      <c r="G98" s="113"/>
    </row>
    <row r="99" spans="2:7" ht="18.75" customHeight="1" outlineLevel="1" collapsed="1" x14ac:dyDescent="0.3">
      <c r="B99" s="112"/>
      <c r="C99" s="121" t="s">
        <v>266</v>
      </c>
      <c r="D99" s="114">
        <f>SUBTOTAL(9,D93:D98)</f>
        <v>950</v>
      </c>
      <c r="E99" s="114">
        <f>SUBTOTAL(9,E93:E98)</f>
        <v>55</v>
      </c>
      <c r="F99" s="122">
        <f>SUBTOTAL(9,F93:F98)</f>
        <v>0</v>
      </c>
      <c r="G99" s="113"/>
    </row>
    <row r="100" spans="2:7" ht="18.75" hidden="1" customHeight="1" outlineLevel="2" x14ac:dyDescent="0.3">
      <c r="B100" s="109">
        <v>45369</v>
      </c>
      <c r="C100" s="110" t="s">
        <v>150</v>
      </c>
      <c r="D100" s="111">
        <v>100</v>
      </c>
      <c r="E100" s="111"/>
      <c r="F100" s="126"/>
      <c r="G100" s="110"/>
    </row>
    <row r="101" spans="2:7" ht="18.75" hidden="1" outlineLevel="2" x14ac:dyDescent="0.3">
      <c r="B101" s="112">
        <v>45381</v>
      </c>
      <c r="C101" s="113" t="s">
        <v>150</v>
      </c>
      <c r="D101" s="114">
        <v>200</v>
      </c>
      <c r="E101" s="114"/>
      <c r="F101" s="122"/>
      <c r="G101" s="113"/>
    </row>
    <row r="102" spans="2:7" ht="18.75" hidden="1" outlineLevel="2" x14ac:dyDescent="0.3">
      <c r="B102" s="109">
        <v>45368</v>
      </c>
      <c r="C102" s="110" t="s">
        <v>173</v>
      </c>
      <c r="D102" s="111">
        <v>200</v>
      </c>
      <c r="E102" s="111"/>
      <c r="F102" s="126"/>
      <c r="G102" s="110"/>
    </row>
    <row r="103" spans="2:7" ht="18.75" hidden="1" outlineLevel="2" x14ac:dyDescent="0.3">
      <c r="B103" s="109">
        <v>45371</v>
      </c>
      <c r="C103" s="110" t="s">
        <v>173</v>
      </c>
      <c r="D103" s="111">
        <v>200</v>
      </c>
      <c r="E103" s="111"/>
      <c r="F103" s="126"/>
      <c r="G103" s="110"/>
    </row>
    <row r="104" spans="2:7" ht="18.75" hidden="1" outlineLevel="2" x14ac:dyDescent="0.3">
      <c r="B104" s="109">
        <v>45372</v>
      </c>
      <c r="C104" s="110" t="s">
        <v>173</v>
      </c>
      <c r="D104" s="111"/>
      <c r="E104" s="111">
        <v>20</v>
      </c>
      <c r="F104" s="126"/>
      <c r="G104" s="110"/>
    </row>
    <row r="105" spans="2:7" ht="18.75" hidden="1" outlineLevel="2" x14ac:dyDescent="0.3">
      <c r="B105" s="109">
        <v>45375</v>
      </c>
      <c r="C105" s="110" t="s">
        <v>173</v>
      </c>
      <c r="D105" s="111"/>
      <c r="E105" s="111">
        <v>87</v>
      </c>
      <c r="F105" s="126"/>
      <c r="G105" s="110"/>
    </row>
    <row r="106" spans="2:7" ht="18.75" hidden="1" outlineLevel="2" x14ac:dyDescent="0.3">
      <c r="B106" s="112">
        <v>45376</v>
      </c>
      <c r="C106" s="113" t="s">
        <v>173</v>
      </c>
      <c r="D106" s="114">
        <v>200</v>
      </c>
      <c r="E106" s="114"/>
      <c r="F106" s="122"/>
      <c r="G106" s="113"/>
    </row>
    <row r="107" spans="2:7" ht="18.75" hidden="1" outlineLevel="2" x14ac:dyDescent="0.3">
      <c r="B107" s="112">
        <v>45379</v>
      </c>
      <c r="C107" s="113" t="s">
        <v>173</v>
      </c>
      <c r="D107" s="114"/>
      <c r="E107" s="114">
        <v>22</v>
      </c>
      <c r="F107" s="122"/>
      <c r="G107" s="113"/>
    </row>
    <row r="108" spans="2:7" ht="18.75" hidden="1" outlineLevel="2" x14ac:dyDescent="0.3">
      <c r="B108" s="109">
        <v>45380</v>
      </c>
      <c r="C108" s="110" t="s">
        <v>173</v>
      </c>
      <c r="D108" s="111"/>
      <c r="E108" s="111">
        <v>85</v>
      </c>
      <c r="F108" s="126"/>
      <c r="G108" s="110"/>
    </row>
    <row r="109" spans="2:7" ht="18.75" outlineLevel="1" collapsed="1" x14ac:dyDescent="0.3">
      <c r="B109" s="109"/>
      <c r="C109" s="118" t="s">
        <v>267</v>
      </c>
      <c r="D109" s="111">
        <f>SUBTOTAL(9,D100:D108)</f>
        <v>900</v>
      </c>
      <c r="E109" s="111">
        <f>SUBTOTAL(9,E100:E108)</f>
        <v>214</v>
      </c>
      <c r="F109" s="126">
        <f>SUBTOTAL(9,F100:F108)</f>
        <v>0</v>
      </c>
      <c r="G109" s="110"/>
    </row>
    <row r="110" spans="2:7" ht="18.75" hidden="1" outlineLevel="2" x14ac:dyDescent="0.3">
      <c r="B110" s="109">
        <v>45362</v>
      </c>
      <c r="C110" s="110" t="s">
        <v>33</v>
      </c>
      <c r="D110" s="111"/>
      <c r="E110" s="111">
        <v>20</v>
      </c>
      <c r="F110" s="126"/>
      <c r="G110" s="110"/>
    </row>
    <row r="111" spans="2:7" ht="18.75" outlineLevel="1" collapsed="1" x14ac:dyDescent="0.3">
      <c r="B111" s="109"/>
      <c r="C111" s="118" t="s">
        <v>268</v>
      </c>
      <c r="D111" s="111">
        <f>SUBTOTAL(9,D110:D110)</f>
        <v>0</v>
      </c>
      <c r="E111" s="111">
        <f>SUBTOTAL(9,E110:E110)</f>
        <v>20</v>
      </c>
      <c r="F111" s="126">
        <f>SUBTOTAL(9,F110:F110)</f>
        <v>0</v>
      </c>
      <c r="G111" s="110"/>
    </row>
    <row r="112" spans="2:7" ht="18.75" hidden="1" outlineLevel="2" x14ac:dyDescent="0.3">
      <c r="B112" s="112">
        <v>45362</v>
      </c>
      <c r="C112" s="113" t="s">
        <v>32</v>
      </c>
      <c r="D112" s="114"/>
      <c r="E112" s="114">
        <v>20</v>
      </c>
      <c r="F112" s="122"/>
      <c r="G112" s="113"/>
    </row>
    <row r="113" spans="2:7" ht="18.75" hidden="1" outlineLevel="2" x14ac:dyDescent="0.3">
      <c r="B113" s="109">
        <v>45381</v>
      </c>
      <c r="C113" s="110" t="s">
        <v>328</v>
      </c>
      <c r="D113" s="111"/>
      <c r="E113" s="111">
        <v>73</v>
      </c>
      <c r="F113" s="126"/>
      <c r="G113" s="110"/>
    </row>
    <row r="114" spans="2:7" ht="18.75" outlineLevel="1" collapsed="1" x14ac:dyDescent="0.3">
      <c r="B114" s="109"/>
      <c r="C114" s="118" t="s">
        <v>269</v>
      </c>
      <c r="D114" s="111">
        <f>SUBTOTAL(9,D112:D113)</f>
        <v>0</v>
      </c>
      <c r="E114" s="111">
        <f>SUBTOTAL(9,E112:E113)</f>
        <v>93</v>
      </c>
      <c r="F114" s="126">
        <f>SUBTOTAL(9,F112:F113)</f>
        <v>0</v>
      </c>
      <c r="G114" s="110"/>
    </row>
    <row r="115" spans="2:7" ht="18.75" hidden="1" outlineLevel="2" x14ac:dyDescent="0.3">
      <c r="B115" s="112">
        <v>45368</v>
      </c>
      <c r="C115" s="113" t="s">
        <v>134</v>
      </c>
      <c r="D115" s="114">
        <v>500</v>
      </c>
      <c r="E115" s="114"/>
      <c r="F115" s="122"/>
      <c r="G115" s="113"/>
    </row>
    <row r="116" spans="2:7" ht="18.75" hidden="1" outlineLevel="2" x14ac:dyDescent="0.3">
      <c r="B116" s="109">
        <v>45371</v>
      </c>
      <c r="C116" s="110" t="s">
        <v>134</v>
      </c>
      <c r="D116" s="111">
        <v>200</v>
      </c>
      <c r="E116" s="111">
        <v>34</v>
      </c>
      <c r="F116" s="126"/>
      <c r="G116" s="110"/>
    </row>
    <row r="117" spans="2:7" ht="18.75" hidden="1" outlineLevel="2" x14ac:dyDescent="0.3">
      <c r="B117" s="109">
        <v>45366</v>
      </c>
      <c r="C117" s="110" t="s">
        <v>104</v>
      </c>
      <c r="D117" s="111"/>
      <c r="E117" s="111">
        <v>126</v>
      </c>
      <c r="F117" s="126"/>
      <c r="G117" s="110"/>
    </row>
    <row r="118" spans="2:7" ht="18.75" hidden="1" outlineLevel="2" x14ac:dyDescent="0.3">
      <c r="B118" s="109">
        <v>45379</v>
      </c>
      <c r="C118" s="110" t="s">
        <v>104</v>
      </c>
      <c r="D118" s="111"/>
      <c r="E118" s="111">
        <v>95</v>
      </c>
      <c r="F118" s="126"/>
      <c r="G118" s="110"/>
    </row>
    <row r="119" spans="2:7" ht="18.75" outlineLevel="1" collapsed="1" x14ac:dyDescent="0.3">
      <c r="B119" s="109"/>
      <c r="C119" s="118" t="s">
        <v>270</v>
      </c>
      <c r="D119" s="111">
        <f>SUBTOTAL(9,D115:D118)</f>
        <v>700</v>
      </c>
      <c r="E119" s="111">
        <f>SUBTOTAL(9,E115:E118)</f>
        <v>255</v>
      </c>
      <c r="F119" s="126">
        <f>SUBTOTAL(9,F115:F118)</f>
        <v>0</v>
      </c>
      <c r="G119" s="110"/>
    </row>
    <row r="120" spans="2:7" ht="18.75" hidden="1" outlineLevel="2" x14ac:dyDescent="0.3">
      <c r="B120" s="112">
        <v>45365</v>
      </c>
      <c r="C120" s="113" t="s">
        <v>76</v>
      </c>
      <c r="D120" s="114">
        <v>1000</v>
      </c>
      <c r="E120" s="114"/>
      <c r="F120" s="122"/>
      <c r="G120" s="113"/>
    </row>
    <row r="121" spans="2:7" ht="18.75" hidden="1" outlineLevel="2" x14ac:dyDescent="0.3">
      <c r="B121" s="109">
        <v>45368</v>
      </c>
      <c r="C121" s="110" t="s">
        <v>76</v>
      </c>
      <c r="D121" s="111">
        <v>200</v>
      </c>
      <c r="E121" s="111"/>
      <c r="F121" s="126"/>
      <c r="G121" s="110"/>
    </row>
    <row r="122" spans="2:7" ht="18.75" hidden="1" outlineLevel="2" x14ac:dyDescent="0.3">
      <c r="B122" s="112">
        <v>45375</v>
      </c>
      <c r="C122" s="113" t="s">
        <v>76</v>
      </c>
      <c r="D122" s="114">
        <v>300</v>
      </c>
      <c r="E122" s="114">
        <v>311</v>
      </c>
      <c r="F122" s="122"/>
      <c r="G122" s="113"/>
    </row>
    <row r="123" spans="2:7" ht="18.75" hidden="1" outlineLevel="2" x14ac:dyDescent="0.3">
      <c r="B123" s="112">
        <v>45376</v>
      </c>
      <c r="C123" s="113" t="s">
        <v>76</v>
      </c>
      <c r="D123" s="114">
        <v>500</v>
      </c>
      <c r="E123" s="114"/>
      <c r="F123" s="122"/>
      <c r="G123" s="113"/>
    </row>
    <row r="124" spans="2:7" ht="18.75" hidden="1" outlineLevel="2" x14ac:dyDescent="0.3">
      <c r="B124" s="109">
        <v>45380</v>
      </c>
      <c r="C124" s="110" t="s">
        <v>76</v>
      </c>
      <c r="D124" s="111"/>
      <c r="E124" s="111">
        <v>90</v>
      </c>
      <c r="F124" s="126"/>
      <c r="G124" s="110"/>
    </row>
    <row r="125" spans="2:7" ht="18.75" hidden="1" outlineLevel="2" x14ac:dyDescent="0.3">
      <c r="B125" s="109">
        <v>45369</v>
      </c>
      <c r="C125" s="110" t="s">
        <v>148</v>
      </c>
      <c r="D125" s="111">
        <v>300</v>
      </c>
      <c r="E125" s="111"/>
      <c r="F125" s="126"/>
      <c r="G125" s="110"/>
    </row>
    <row r="126" spans="2:7" ht="18.75" hidden="1" outlineLevel="2" x14ac:dyDescent="0.3">
      <c r="B126" s="109">
        <v>45371</v>
      </c>
      <c r="C126" s="110" t="s">
        <v>148</v>
      </c>
      <c r="D126" s="111">
        <v>300</v>
      </c>
      <c r="E126" s="111"/>
      <c r="F126" s="126"/>
      <c r="G126" s="110"/>
    </row>
    <row r="127" spans="2:7" ht="18.75" hidden="1" outlineLevel="2" x14ac:dyDescent="0.3">
      <c r="B127" s="109">
        <v>45373</v>
      </c>
      <c r="C127" s="110" t="s">
        <v>148</v>
      </c>
      <c r="D127" s="111">
        <v>500</v>
      </c>
      <c r="E127" s="111"/>
      <c r="F127" s="126"/>
      <c r="G127" s="110"/>
    </row>
    <row r="128" spans="2:7" ht="18.75" hidden="1" outlineLevel="2" x14ac:dyDescent="0.3">
      <c r="B128" s="109">
        <v>45374</v>
      </c>
      <c r="C128" s="110" t="s">
        <v>148</v>
      </c>
      <c r="D128" s="111"/>
      <c r="E128" s="111">
        <v>25</v>
      </c>
      <c r="F128" s="126"/>
      <c r="G128" s="110"/>
    </row>
    <row r="129" spans="2:7" ht="18.75" hidden="1" outlineLevel="2" x14ac:dyDescent="0.3">
      <c r="B129" s="109">
        <v>45379</v>
      </c>
      <c r="C129" s="110" t="s">
        <v>148</v>
      </c>
      <c r="D129" s="111">
        <v>300</v>
      </c>
      <c r="E129" s="111"/>
      <c r="F129" s="126"/>
      <c r="G129" s="110"/>
    </row>
    <row r="130" spans="2:7" ht="18.75" hidden="1" outlineLevel="2" x14ac:dyDescent="0.3">
      <c r="B130" s="112">
        <v>45381</v>
      </c>
      <c r="C130" s="113" t="s">
        <v>148</v>
      </c>
      <c r="D130" s="114">
        <v>150</v>
      </c>
      <c r="E130" s="114">
        <v>18</v>
      </c>
      <c r="F130" s="122"/>
      <c r="G130" s="113"/>
    </row>
    <row r="131" spans="2:7" ht="18.75" outlineLevel="1" collapsed="1" x14ac:dyDescent="0.3">
      <c r="B131" s="112"/>
      <c r="C131" s="121" t="s">
        <v>271</v>
      </c>
      <c r="D131" s="114">
        <f>SUBTOTAL(9,D120:D130)</f>
        <v>3550</v>
      </c>
      <c r="E131" s="114">
        <f>SUBTOTAL(9,E120:E130)</f>
        <v>444</v>
      </c>
      <c r="F131" s="122">
        <f>SUBTOTAL(9,F120:F130)</f>
        <v>0</v>
      </c>
      <c r="G131" s="113"/>
    </row>
    <row r="132" spans="2:7" ht="18.75" hidden="1" outlineLevel="2" x14ac:dyDescent="0.3">
      <c r="B132" s="112">
        <v>45371</v>
      </c>
      <c r="C132" s="113" t="s">
        <v>333</v>
      </c>
      <c r="D132" s="114">
        <v>300</v>
      </c>
      <c r="E132" s="114">
        <v>70</v>
      </c>
      <c r="F132" s="122"/>
      <c r="G132" s="113"/>
    </row>
    <row r="133" spans="2:7" ht="18.75" hidden="1" outlineLevel="2" x14ac:dyDescent="0.3">
      <c r="B133" s="109">
        <v>45373</v>
      </c>
      <c r="C133" s="110" t="s">
        <v>201</v>
      </c>
      <c r="D133" s="111"/>
      <c r="E133" s="111">
        <v>32</v>
      </c>
      <c r="F133" s="126"/>
      <c r="G133" s="110"/>
    </row>
    <row r="134" spans="2:7" ht="18.75" hidden="1" outlineLevel="2" x14ac:dyDescent="0.3">
      <c r="B134" s="112">
        <v>45376</v>
      </c>
      <c r="C134" s="113" t="s">
        <v>201</v>
      </c>
      <c r="D134" s="114"/>
      <c r="E134" s="114">
        <v>275</v>
      </c>
      <c r="F134" s="122"/>
      <c r="G134" s="113"/>
    </row>
    <row r="135" spans="2:7" ht="18.75" hidden="1" outlineLevel="2" x14ac:dyDescent="0.3">
      <c r="B135" s="112">
        <v>45379</v>
      </c>
      <c r="C135" s="113" t="s">
        <v>201</v>
      </c>
      <c r="D135" s="114"/>
      <c r="E135" s="114">
        <v>32</v>
      </c>
      <c r="F135" s="122"/>
      <c r="G135" s="113"/>
    </row>
    <row r="136" spans="2:7" ht="18.75" hidden="1" outlineLevel="2" x14ac:dyDescent="0.3">
      <c r="B136" s="112">
        <v>45380</v>
      </c>
      <c r="C136" s="113" t="s">
        <v>201</v>
      </c>
      <c r="D136" s="114"/>
      <c r="E136" s="114">
        <v>65</v>
      </c>
      <c r="F136" s="122"/>
      <c r="G136" s="113"/>
    </row>
    <row r="137" spans="2:7" ht="18.75" hidden="1" outlineLevel="2" x14ac:dyDescent="0.3">
      <c r="B137" s="112">
        <v>45381</v>
      </c>
      <c r="C137" s="113" t="s">
        <v>201</v>
      </c>
      <c r="D137" s="114">
        <v>200</v>
      </c>
      <c r="E137" s="114">
        <v>186</v>
      </c>
      <c r="F137" s="122"/>
      <c r="G137" s="113"/>
    </row>
    <row r="138" spans="2:7" ht="18.75" outlineLevel="1" collapsed="1" x14ac:dyDescent="0.3">
      <c r="B138" s="112"/>
      <c r="C138" s="121" t="s">
        <v>370</v>
      </c>
      <c r="D138" s="114">
        <f>SUBTOTAL(9,D132:D137)</f>
        <v>500</v>
      </c>
      <c r="E138" s="114">
        <f>SUBTOTAL(9,E132:E137)</f>
        <v>660</v>
      </c>
      <c r="F138" s="122">
        <f>SUBTOTAL(9,F132:F137)</f>
        <v>0</v>
      </c>
      <c r="G138" s="113"/>
    </row>
    <row r="139" spans="2:7" ht="18.75" hidden="1" outlineLevel="2" x14ac:dyDescent="0.3">
      <c r="B139" s="112">
        <v>45373</v>
      </c>
      <c r="C139" s="113" t="s">
        <v>205</v>
      </c>
      <c r="D139" s="114">
        <v>200</v>
      </c>
      <c r="E139" s="114"/>
      <c r="F139" s="122"/>
      <c r="G139" s="113"/>
    </row>
    <row r="140" spans="2:7" ht="18.75" hidden="1" outlineLevel="2" x14ac:dyDescent="0.3">
      <c r="B140" s="109">
        <v>45375</v>
      </c>
      <c r="C140" s="110" t="s">
        <v>205</v>
      </c>
      <c r="D140" s="111">
        <v>200</v>
      </c>
      <c r="E140" s="111"/>
      <c r="F140" s="126"/>
      <c r="G140" s="110"/>
    </row>
    <row r="141" spans="2:7" ht="18.75" hidden="1" outlineLevel="2" x14ac:dyDescent="0.3">
      <c r="B141" s="109">
        <v>45379</v>
      </c>
      <c r="C141" s="110" t="s">
        <v>205</v>
      </c>
      <c r="D141" s="111">
        <v>200</v>
      </c>
      <c r="E141" s="111"/>
      <c r="F141" s="126"/>
      <c r="G141" s="110"/>
    </row>
    <row r="142" spans="2:7" ht="18.75" hidden="1" outlineLevel="2" x14ac:dyDescent="0.3">
      <c r="B142" s="112">
        <v>45380</v>
      </c>
      <c r="C142" s="113" t="s">
        <v>205</v>
      </c>
      <c r="D142" s="114">
        <v>200</v>
      </c>
      <c r="E142" s="114"/>
      <c r="F142" s="122"/>
      <c r="G142" s="113"/>
    </row>
    <row r="143" spans="2:7" ht="18.75" outlineLevel="1" collapsed="1" x14ac:dyDescent="0.3">
      <c r="B143" s="112"/>
      <c r="C143" s="121" t="s">
        <v>272</v>
      </c>
      <c r="D143" s="114">
        <f>SUBTOTAL(9,D139:D142)</f>
        <v>800</v>
      </c>
      <c r="E143" s="114">
        <f>SUBTOTAL(9,E139:E142)</f>
        <v>0</v>
      </c>
      <c r="F143" s="122">
        <f>SUBTOTAL(9,F139:F142)</f>
        <v>0</v>
      </c>
      <c r="G143" s="113"/>
    </row>
    <row r="144" spans="2:7" ht="18.75" hidden="1" outlineLevel="2" x14ac:dyDescent="0.3">
      <c r="B144" s="112">
        <v>45376</v>
      </c>
      <c r="C144" s="113" t="s">
        <v>282</v>
      </c>
      <c r="D144" s="114"/>
      <c r="E144" s="114">
        <v>12</v>
      </c>
      <c r="F144" s="122"/>
      <c r="G144" s="113"/>
    </row>
    <row r="145" spans="2:7" ht="18.75" hidden="1" outlineLevel="2" x14ac:dyDescent="0.3">
      <c r="B145" s="109">
        <v>45381</v>
      </c>
      <c r="C145" s="110" t="s">
        <v>282</v>
      </c>
      <c r="D145" s="111"/>
      <c r="E145" s="111">
        <v>32</v>
      </c>
      <c r="F145" s="126"/>
      <c r="G145" s="110"/>
    </row>
    <row r="146" spans="2:7" ht="18.75" outlineLevel="1" collapsed="1" x14ac:dyDescent="0.3">
      <c r="B146" s="109"/>
      <c r="C146" s="118" t="s">
        <v>371</v>
      </c>
      <c r="D146" s="111">
        <f>SUBTOTAL(9,D144:D145)</f>
        <v>0</v>
      </c>
      <c r="E146" s="111">
        <f>SUBTOTAL(9,E144:E145)</f>
        <v>44</v>
      </c>
      <c r="F146" s="126">
        <f>SUBTOTAL(9,F144:F145)</f>
        <v>0</v>
      </c>
      <c r="G146" s="110"/>
    </row>
    <row r="147" spans="2:7" ht="18.75" hidden="1" outlineLevel="2" x14ac:dyDescent="0.3">
      <c r="B147" s="112">
        <v>45374</v>
      </c>
      <c r="C147" s="113" t="s">
        <v>222</v>
      </c>
      <c r="D147" s="114"/>
      <c r="E147" s="114"/>
      <c r="F147" s="122">
        <v>50</v>
      </c>
      <c r="G147" s="113" t="s">
        <v>373</v>
      </c>
    </row>
    <row r="148" spans="2:7" ht="18.75" outlineLevel="1" collapsed="1" x14ac:dyDescent="0.3">
      <c r="B148" s="128"/>
      <c r="C148" s="132" t="s">
        <v>273</v>
      </c>
      <c r="D148" s="130">
        <f>SUBTOTAL(9,D147:D147)</f>
        <v>0</v>
      </c>
      <c r="E148" s="130">
        <f>SUBTOTAL(9,E147:E147)</f>
        <v>0</v>
      </c>
      <c r="F148" s="131">
        <f>SUBTOTAL(9,F147:F147)</f>
        <v>50</v>
      </c>
      <c r="G148" s="129"/>
    </row>
    <row r="149" spans="2:7" ht="30" customHeight="1" x14ac:dyDescent="0.3">
      <c r="B149" s="128"/>
      <c r="C149" s="188" t="s">
        <v>274</v>
      </c>
      <c r="D149" s="131">
        <f>SUBTOTAL(9,D4:D147)</f>
        <v>17960</v>
      </c>
      <c r="E149" s="131">
        <f>SUBTOTAL(9,E4:E147)</f>
        <v>4073</v>
      </c>
      <c r="F149" s="131">
        <f>SUBTOTAL(9,F4:F147)</f>
        <v>7683</v>
      </c>
      <c r="G149" s="129"/>
    </row>
    <row r="150" spans="2:7" ht="18.75" x14ac:dyDescent="0.3">
      <c r="B150" s="101"/>
      <c r="C150" s="101"/>
      <c r="D150" s="101"/>
      <c r="E150" s="101"/>
      <c r="F150" s="98"/>
      <c r="G150" s="101"/>
    </row>
    <row r="151" spans="2:7" ht="18.75" x14ac:dyDescent="0.25">
      <c r="F151" s="123"/>
    </row>
    <row r="152" spans="2:7" ht="18.75" x14ac:dyDescent="0.25">
      <c r="F152" s="123"/>
    </row>
    <row r="153" spans="2:7" ht="18.75" x14ac:dyDescent="0.25">
      <c r="F153" s="123"/>
    </row>
    <row r="154" spans="2:7" ht="18.75" x14ac:dyDescent="0.25">
      <c r="F154" s="123"/>
    </row>
    <row r="155" spans="2:7" ht="18.75" x14ac:dyDescent="0.25">
      <c r="F155" s="123"/>
    </row>
    <row r="156" spans="2:7" ht="18.75" x14ac:dyDescent="0.25">
      <c r="F156" s="123"/>
    </row>
    <row r="157" spans="2:7" ht="18.75" x14ac:dyDescent="0.25">
      <c r="F157" s="123"/>
    </row>
    <row r="158" spans="2:7" ht="18.75" x14ac:dyDescent="0.25">
      <c r="F158" s="123"/>
    </row>
  </sheetData>
  <sortState ref="B4:G113">
    <sortCondition ref="C4:C113"/>
  </sortState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4753" r:id="rId4" name="Drop Down 1">
              <controlPr defaultSize="0" autoLine="0" autoPict="0">
                <anchor moveWithCells="1">
                  <from>
                    <xdr:col>8</xdr:col>
                    <xdr:colOff>9525</xdr:colOff>
                    <xdr:row>2</xdr:row>
                    <xdr:rowOff>0</xdr:rowOff>
                  </from>
                  <to>
                    <xdr:col>9</xdr:col>
                    <xdr:colOff>933450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24"/>
  <sheetViews>
    <sheetView rightToLeft="1" workbookViewId="0">
      <pane ySplit="3" topLeftCell="A25" activePane="bottomLeft" state="frozen"/>
      <selection pane="bottomLeft" activeCell="C42" sqref="C42"/>
    </sheetView>
  </sheetViews>
  <sheetFormatPr defaultRowHeight="15" x14ac:dyDescent="0.25"/>
  <cols>
    <col min="2" max="2" width="14.85546875" style="38" bestFit="1" customWidth="1"/>
    <col min="3" max="8" width="22.7109375" customWidth="1"/>
    <col min="9" max="9" width="12" style="29" customWidth="1"/>
    <col min="10" max="11" width="14.85546875" style="29" customWidth="1"/>
    <col min="12" max="12" width="14.85546875" style="97" customWidth="1"/>
    <col min="13" max="13" width="12.42578125" customWidth="1"/>
    <col min="14" max="14" width="10.140625" customWidth="1"/>
    <col min="15" max="15" width="9.42578125" bestFit="1" customWidth="1"/>
    <col min="16" max="16" width="19.42578125" bestFit="1" customWidth="1"/>
    <col min="17" max="17" width="10.42578125" bestFit="1" customWidth="1"/>
    <col min="18" max="18" width="17.7109375" bestFit="1" customWidth="1"/>
    <col min="19" max="19" width="21.28515625" bestFit="1" customWidth="1"/>
    <col min="20" max="20" width="7.5703125" bestFit="1" customWidth="1"/>
    <col min="21" max="21" width="12.140625" bestFit="1" customWidth="1"/>
    <col min="22" max="22" width="11.5703125" bestFit="1" customWidth="1"/>
    <col min="23" max="23" width="13.7109375" bestFit="1" customWidth="1"/>
    <col min="24" max="24" width="9.5703125" bestFit="1" customWidth="1"/>
    <col min="25" max="25" width="10.85546875" bestFit="1" customWidth="1"/>
  </cols>
  <sheetData>
    <row r="2" spans="2:25" x14ac:dyDescent="0.25">
      <c r="J2" s="187"/>
    </row>
    <row r="3" spans="2:25" ht="29.25" customHeight="1" thickBot="1" x14ac:dyDescent="0.3">
      <c r="B3" s="41" t="s">
        <v>419</v>
      </c>
      <c r="C3" s="41" t="s">
        <v>81</v>
      </c>
      <c r="D3" s="41" t="s">
        <v>403</v>
      </c>
      <c r="E3" s="41" t="s">
        <v>404</v>
      </c>
      <c r="F3" s="41" t="s">
        <v>407</v>
      </c>
      <c r="G3" s="41" t="s">
        <v>405</v>
      </c>
      <c r="H3" s="41" t="s">
        <v>406</v>
      </c>
      <c r="I3" s="45" t="s">
        <v>82</v>
      </c>
      <c r="J3" s="45" t="s">
        <v>83</v>
      </c>
      <c r="K3" s="45" t="s">
        <v>409</v>
      </c>
      <c r="L3" s="45" t="s">
        <v>408</v>
      </c>
      <c r="M3" s="41" t="s">
        <v>372</v>
      </c>
      <c r="O3" s="176" t="s">
        <v>419</v>
      </c>
      <c r="P3" s="177" t="s">
        <v>81</v>
      </c>
      <c r="Q3" s="177" t="s">
        <v>403</v>
      </c>
      <c r="R3" s="177" t="s">
        <v>404</v>
      </c>
      <c r="S3" s="177" t="s">
        <v>407</v>
      </c>
      <c r="T3" s="177" t="s">
        <v>405</v>
      </c>
      <c r="U3" s="177" t="s">
        <v>406</v>
      </c>
      <c r="V3" s="178" t="s">
        <v>82</v>
      </c>
      <c r="W3" s="178" t="s">
        <v>83</v>
      </c>
      <c r="X3" s="178" t="s">
        <v>409</v>
      </c>
      <c r="Y3" s="178" t="s">
        <v>408</v>
      </c>
    </row>
    <row r="4" spans="2:25" ht="19.5" thickTop="1" x14ac:dyDescent="0.3">
      <c r="B4" s="180">
        <v>1</v>
      </c>
      <c r="C4" s="184" t="s">
        <v>147</v>
      </c>
      <c r="D4" s="101">
        <v>6000</v>
      </c>
      <c r="E4" s="101">
        <v>15</v>
      </c>
      <c r="F4" s="101">
        <v>200</v>
      </c>
      <c r="G4" s="101">
        <v>50</v>
      </c>
      <c r="H4" s="101">
        <v>400</v>
      </c>
      <c r="I4" s="102">
        <v>0</v>
      </c>
      <c r="J4" s="102">
        <v>58</v>
      </c>
      <c r="K4" s="102">
        <v>0</v>
      </c>
      <c r="L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3392</v>
      </c>
      <c r="M4" s="101"/>
      <c r="O4" s="181">
        <v>1</v>
      </c>
      <c r="P4" s="170" t="s">
        <v>147</v>
      </c>
      <c r="Q4" s="170">
        <v>6000</v>
      </c>
      <c r="R4" s="170">
        <v>15</v>
      </c>
      <c r="S4" s="170">
        <v>200</v>
      </c>
      <c r="T4" s="170">
        <v>50</v>
      </c>
      <c r="U4" s="170">
        <v>400</v>
      </c>
      <c r="V4" s="172">
        <v>1360</v>
      </c>
      <c r="W4" s="172">
        <v>2089</v>
      </c>
      <c r="X4" s="172">
        <v>0</v>
      </c>
      <c r="Y4" s="173">
        <f>R4*S4+T4+U4-V4-W4-X4</f>
        <v>1</v>
      </c>
    </row>
    <row r="5" spans="2:25" ht="18.75" x14ac:dyDescent="0.3">
      <c r="B5" s="180">
        <v>2</v>
      </c>
      <c r="C5" s="184" t="s">
        <v>149</v>
      </c>
      <c r="D5" s="101">
        <v>4000</v>
      </c>
      <c r="E5" s="101">
        <v>26</v>
      </c>
      <c r="F5" s="101">
        <v>133.30000000000001</v>
      </c>
      <c r="G5" s="101">
        <v>33.299999999999997</v>
      </c>
      <c r="H5" s="101">
        <v>533.29999999999995</v>
      </c>
      <c r="I5" s="102">
        <v>300</v>
      </c>
      <c r="J5" s="102">
        <v>685</v>
      </c>
      <c r="K5" s="102"/>
      <c r="L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3047.4000000000005</v>
      </c>
      <c r="M5" s="101"/>
      <c r="O5" s="182">
        <v>2</v>
      </c>
      <c r="P5" s="168" t="s">
        <v>149</v>
      </c>
      <c r="Q5" s="168">
        <v>4000</v>
      </c>
      <c r="R5" s="168">
        <v>26</v>
      </c>
      <c r="S5" s="168">
        <v>133.30000000000001</v>
      </c>
      <c r="T5" s="168">
        <v>33.299999999999997</v>
      </c>
      <c r="U5" s="168">
        <v>533.29999999999995</v>
      </c>
      <c r="V5" s="169">
        <v>300</v>
      </c>
      <c r="W5" s="169">
        <v>523</v>
      </c>
      <c r="X5" s="169"/>
      <c r="Y5" s="173">
        <f t="shared" ref="Y5:Y39" si="0">R5*S5+T5+U5-V5-W5-X5</f>
        <v>3209.4000000000005</v>
      </c>
    </row>
    <row r="6" spans="2:25" ht="18.75" x14ac:dyDescent="0.3">
      <c r="B6" s="180">
        <v>3</v>
      </c>
      <c r="C6" s="184" t="s">
        <v>329</v>
      </c>
      <c r="D6" s="101">
        <v>4000</v>
      </c>
      <c r="E6" s="101">
        <v>24</v>
      </c>
      <c r="F6" s="101">
        <v>133.30000000000001</v>
      </c>
      <c r="G6" s="101">
        <v>33.299999999999997</v>
      </c>
      <c r="H6" s="101">
        <v>533.29999999999995</v>
      </c>
      <c r="I6" s="102">
        <v>0</v>
      </c>
      <c r="J6" s="102">
        <v>10</v>
      </c>
      <c r="K6" s="102">
        <v>132</v>
      </c>
      <c r="L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3623.8</v>
      </c>
      <c r="M6" s="101"/>
      <c r="O6" s="181">
        <v>3</v>
      </c>
      <c r="P6" s="170" t="s">
        <v>329</v>
      </c>
      <c r="Q6" s="170">
        <v>4000</v>
      </c>
      <c r="R6" s="170">
        <v>24</v>
      </c>
      <c r="S6" s="170">
        <v>133.30000000000001</v>
      </c>
      <c r="T6" s="170">
        <v>33.299999999999997</v>
      </c>
      <c r="U6" s="170">
        <v>533.29999999999995</v>
      </c>
      <c r="V6" s="172">
        <v>2000</v>
      </c>
      <c r="W6" s="172">
        <v>82</v>
      </c>
      <c r="X6" s="172">
        <v>132</v>
      </c>
      <c r="Y6" s="173">
        <f t="shared" si="0"/>
        <v>1551.8000000000002</v>
      </c>
    </row>
    <row r="7" spans="2:25" ht="18.75" x14ac:dyDescent="0.3">
      <c r="B7" s="180">
        <v>4</v>
      </c>
      <c r="C7" s="184" t="s">
        <v>410</v>
      </c>
      <c r="D7" s="101">
        <v>4000</v>
      </c>
      <c r="E7" s="101">
        <v>25</v>
      </c>
      <c r="F7" s="101">
        <v>133.30000000000001</v>
      </c>
      <c r="G7" s="101">
        <v>33.299999999999997</v>
      </c>
      <c r="H7" s="101">
        <v>533.29999999999995</v>
      </c>
      <c r="I7" s="102">
        <v>0</v>
      </c>
      <c r="J7" s="102">
        <v>376</v>
      </c>
      <c r="K7" s="102">
        <v>99</v>
      </c>
      <c r="L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3424.1000000000004</v>
      </c>
      <c r="M7" s="101"/>
      <c r="O7" s="182">
        <v>4</v>
      </c>
      <c r="P7" s="168" t="s">
        <v>410</v>
      </c>
      <c r="Q7" s="168">
        <v>4000</v>
      </c>
      <c r="R7" s="168">
        <v>25</v>
      </c>
      <c r="S7" s="168">
        <v>133.30000000000001</v>
      </c>
      <c r="T7" s="168">
        <v>33.299999999999997</v>
      </c>
      <c r="U7" s="168">
        <v>533.29999999999995</v>
      </c>
      <c r="V7" s="169">
        <v>0</v>
      </c>
      <c r="W7" s="169">
        <v>388</v>
      </c>
      <c r="X7" s="169">
        <v>99</v>
      </c>
      <c r="Y7" s="173">
        <f t="shared" si="0"/>
        <v>3412.1000000000004</v>
      </c>
    </row>
    <row r="8" spans="2:25" ht="18.75" x14ac:dyDescent="0.3">
      <c r="B8" s="180">
        <v>5</v>
      </c>
      <c r="C8" s="184" t="s">
        <v>204</v>
      </c>
      <c r="D8" s="101">
        <v>4500</v>
      </c>
      <c r="E8" s="101">
        <v>25</v>
      </c>
      <c r="F8" s="101">
        <v>150</v>
      </c>
      <c r="G8" s="101">
        <v>37.5</v>
      </c>
      <c r="H8" s="165">
        <v>600</v>
      </c>
      <c r="I8" s="102">
        <v>1000</v>
      </c>
      <c r="J8" s="102">
        <v>0</v>
      </c>
      <c r="K8" s="102">
        <v>37</v>
      </c>
      <c r="L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3350.5</v>
      </c>
      <c r="M8" s="101"/>
      <c r="O8" s="181">
        <v>5</v>
      </c>
      <c r="P8" s="170" t="s">
        <v>204</v>
      </c>
      <c r="Q8" s="170">
        <v>4500</v>
      </c>
      <c r="R8" s="170">
        <v>25</v>
      </c>
      <c r="S8" s="170">
        <v>150</v>
      </c>
      <c r="T8" s="170">
        <v>37.5</v>
      </c>
      <c r="U8" s="171">
        <v>600</v>
      </c>
      <c r="V8" s="172">
        <v>1000</v>
      </c>
      <c r="W8" s="172">
        <v>26</v>
      </c>
      <c r="X8" s="172">
        <v>37</v>
      </c>
      <c r="Y8" s="173">
        <f t="shared" si="0"/>
        <v>3324.5</v>
      </c>
    </row>
    <row r="9" spans="2:25" ht="18.75" x14ac:dyDescent="0.3">
      <c r="B9" s="180">
        <v>6</v>
      </c>
      <c r="C9" s="101" t="s">
        <v>320</v>
      </c>
      <c r="D9" s="101">
        <v>3000</v>
      </c>
      <c r="E9" s="101">
        <v>24</v>
      </c>
      <c r="F9" s="101">
        <v>100</v>
      </c>
      <c r="G9" s="101">
        <v>25</v>
      </c>
      <c r="H9" s="165">
        <v>400</v>
      </c>
      <c r="I9" s="102">
        <v>0</v>
      </c>
      <c r="J9" s="167">
        <v>0</v>
      </c>
      <c r="K9" s="102">
        <v>0</v>
      </c>
      <c r="L9" s="166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2825</v>
      </c>
      <c r="M9" s="101"/>
      <c r="O9" s="182">
        <v>6</v>
      </c>
      <c r="P9" s="168" t="s">
        <v>320</v>
      </c>
      <c r="Q9" s="168">
        <v>3000</v>
      </c>
      <c r="R9" s="168">
        <v>24</v>
      </c>
      <c r="S9" s="168">
        <v>100</v>
      </c>
      <c r="T9" s="168">
        <v>25</v>
      </c>
      <c r="U9" s="174">
        <v>400</v>
      </c>
      <c r="V9" s="169">
        <v>0</v>
      </c>
      <c r="W9" s="175">
        <v>176</v>
      </c>
      <c r="X9" s="169">
        <v>0</v>
      </c>
      <c r="Y9" s="173">
        <f t="shared" si="0"/>
        <v>2649</v>
      </c>
    </row>
    <row r="10" spans="2:25" ht="18.75" x14ac:dyDescent="0.3">
      <c r="B10" s="180">
        <v>7</v>
      </c>
      <c r="C10" s="184" t="s">
        <v>77</v>
      </c>
      <c r="D10" s="101">
        <v>2500</v>
      </c>
      <c r="E10" s="101">
        <v>14</v>
      </c>
      <c r="F10" s="101">
        <v>83.3</v>
      </c>
      <c r="G10" s="101">
        <v>20.8</v>
      </c>
      <c r="H10" s="101">
        <v>166.7</v>
      </c>
      <c r="I10" s="102">
        <v>950</v>
      </c>
      <c r="J10" s="102">
        <v>55</v>
      </c>
      <c r="K10" s="102">
        <v>416</v>
      </c>
      <c r="L1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-67.299999999999955</v>
      </c>
      <c r="M10" s="101"/>
      <c r="O10" s="181">
        <v>7</v>
      </c>
      <c r="P10" s="170" t="s">
        <v>77</v>
      </c>
      <c r="Q10" s="170">
        <v>2500</v>
      </c>
      <c r="R10" s="170">
        <v>14</v>
      </c>
      <c r="S10" s="170">
        <v>83.3</v>
      </c>
      <c r="T10" s="170">
        <v>20.8</v>
      </c>
      <c r="U10" s="170">
        <v>166.7</v>
      </c>
      <c r="V10" s="172">
        <v>250</v>
      </c>
      <c r="W10" s="172">
        <v>77</v>
      </c>
      <c r="X10" s="172">
        <v>416</v>
      </c>
      <c r="Y10" s="173">
        <f t="shared" si="0"/>
        <v>610.70000000000005</v>
      </c>
    </row>
    <row r="11" spans="2:25" ht="18.75" customHeight="1" x14ac:dyDescent="0.3">
      <c r="B11" s="180">
        <v>8</v>
      </c>
      <c r="C11" s="184" t="s">
        <v>104</v>
      </c>
      <c r="D11" s="101">
        <v>2500</v>
      </c>
      <c r="E11" s="101">
        <v>29</v>
      </c>
      <c r="F11" s="101">
        <v>83.3</v>
      </c>
      <c r="G11" s="101">
        <v>20.8</v>
      </c>
      <c r="H11" s="101">
        <f>4*83.3</f>
        <v>333.2</v>
      </c>
      <c r="I11" s="102">
        <v>700</v>
      </c>
      <c r="J11" s="167">
        <v>255</v>
      </c>
      <c r="K11" s="102">
        <v>20</v>
      </c>
      <c r="L1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1794.6999999999998</v>
      </c>
      <c r="M11" s="101"/>
      <c r="O11" s="182">
        <v>8</v>
      </c>
      <c r="P11" s="168" t="s">
        <v>104</v>
      </c>
      <c r="Q11" s="168">
        <v>2500</v>
      </c>
      <c r="R11" s="168">
        <v>29</v>
      </c>
      <c r="S11" s="168">
        <v>83.3</v>
      </c>
      <c r="T11" s="168">
        <v>20.8</v>
      </c>
      <c r="U11" s="168">
        <f>4*83.3</f>
        <v>333.2</v>
      </c>
      <c r="V11" s="169">
        <v>700</v>
      </c>
      <c r="W11" s="175">
        <v>1464</v>
      </c>
      <c r="X11" s="169">
        <v>20</v>
      </c>
      <c r="Y11" s="173">
        <f t="shared" si="0"/>
        <v>585.69999999999982</v>
      </c>
    </row>
    <row r="12" spans="2:25" ht="18.75" customHeight="1" x14ac:dyDescent="0.3">
      <c r="B12" s="180">
        <v>9</v>
      </c>
      <c r="C12" s="184" t="s">
        <v>330</v>
      </c>
      <c r="D12" s="101">
        <v>2500</v>
      </c>
      <c r="E12" s="101">
        <v>18</v>
      </c>
      <c r="F12" s="101">
        <v>83.3</v>
      </c>
      <c r="G12" s="101">
        <v>62.8</v>
      </c>
      <c r="H12" s="101">
        <f>4*83.3</f>
        <v>333.2</v>
      </c>
      <c r="I12" s="102">
        <v>200</v>
      </c>
      <c r="J12" s="102">
        <v>76</v>
      </c>
      <c r="K12" s="102">
        <v>86</v>
      </c>
      <c r="L1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1533.3999999999999</v>
      </c>
      <c r="M12" s="101"/>
      <c r="O12" s="181">
        <v>9</v>
      </c>
      <c r="P12" s="170" t="s">
        <v>330</v>
      </c>
      <c r="Q12" s="170">
        <v>2500</v>
      </c>
      <c r="R12" s="170">
        <v>18</v>
      </c>
      <c r="S12" s="170">
        <v>83.3</v>
      </c>
      <c r="T12" s="170">
        <v>62.8</v>
      </c>
      <c r="U12" s="170">
        <f>4*83.3</f>
        <v>333.2</v>
      </c>
      <c r="V12" s="172">
        <v>300</v>
      </c>
      <c r="W12" s="172">
        <v>118</v>
      </c>
      <c r="X12" s="172">
        <v>86</v>
      </c>
      <c r="Y12" s="173">
        <f t="shared" si="0"/>
        <v>1391.3999999999999</v>
      </c>
    </row>
    <row r="13" spans="2:25" ht="18.75" customHeight="1" x14ac:dyDescent="0.3">
      <c r="B13" s="180">
        <v>10</v>
      </c>
      <c r="C13" s="184" t="s">
        <v>282</v>
      </c>
      <c r="D13" s="101">
        <v>2000</v>
      </c>
      <c r="E13" s="101">
        <v>26</v>
      </c>
      <c r="F13" s="101">
        <v>66.7</v>
      </c>
      <c r="G13" s="101">
        <v>16.7</v>
      </c>
      <c r="H13" s="101">
        <v>266.7</v>
      </c>
      <c r="I13" s="102"/>
      <c r="J13" s="102">
        <v>44</v>
      </c>
      <c r="K13" s="102">
        <v>116</v>
      </c>
      <c r="L1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1857.6000000000001</v>
      </c>
      <c r="M13" s="101"/>
      <c r="O13" s="182">
        <v>10</v>
      </c>
      <c r="P13" s="168" t="s">
        <v>282</v>
      </c>
      <c r="Q13" s="168">
        <v>2000</v>
      </c>
      <c r="R13" s="168">
        <v>26</v>
      </c>
      <c r="S13" s="168">
        <v>66.7</v>
      </c>
      <c r="T13" s="168">
        <v>16.7</v>
      </c>
      <c r="U13" s="168">
        <v>266.7</v>
      </c>
      <c r="V13" s="169">
        <v>0</v>
      </c>
      <c r="W13" s="169">
        <v>224</v>
      </c>
      <c r="X13" s="169">
        <v>116</v>
      </c>
      <c r="Y13" s="173">
        <f t="shared" si="0"/>
        <v>1677.6000000000001</v>
      </c>
    </row>
    <row r="14" spans="2:25" ht="18.75" customHeight="1" x14ac:dyDescent="0.3">
      <c r="B14" s="180">
        <v>11</v>
      </c>
      <c r="C14" s="184" t="s">
        <v>175</v>
      </c>
      <c r="D14" s="101">
        <v>2000</v>
      </c>
      <c r="E14" s="101">
        <v>27</v>
      </c>
      <c r="F14" s="101">
        <v>66.7</v>
      </c>
      <c r="G14" s="101">
        <v>16.7</v>
      </c>
      <c r="H14" s="101">
        <v>266.7</v>
      </c>
      <c r="I14" s="102">
        <v>200</v>
      </c>
      <c r="J14" s="102">
        <v>0</v>
      </c>
      <c r="K14" s="102">
        <v>0</v>
      </c>
      <c r="L1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1884.3000000000002</v>
      </c>
      <c r="M14" s="101"/>
      <c r="O14" s="181">
        <v>11</v>
      </c>
      <c r="P14" s="170" t="s">
        <v>175</v>
      </c>
      <c r="Q14" s="170">
        <v>2000</v>
      </c>
      <c r="R14" s="170">
        <v>27</v>
      </c>
      <c r="S14" s="170">
        <v>66.7</v>
      </c>
      <c r="T14" s="170">
        <v>16.7</v>
      </c>
      <c r="U14" s="170">
        <v>266.7</v>
      </c>
      <c r="V14" s="172">
        <v>200</v>
      </c>
      <c r="W14" s="172">
        <v>0</v>
      </c>
      <c r="X14" s="172">
        <v>0</v>
      </c>
      <c r="Y14" s="173">
        <f t="shared" si="0"/>
        <v>1884.3000000000002</v>
      </c>
    </row>
    <row r="15" spans="2:25" ht="18.75" customHeight="1" x14ac:dyDescent="0.3">
      <c r="B15" s="180">
        <v>12</v>
      </c>
      <c r="C15" s="184" t="s">
        <v>36</v>
      </c>
      <c r="D15" s="101">
        <v>6000</v>
      </c>
      <c r="E15" s="101">
        <v>19</v>
      </c>
      <c r="F15" s="101">
        <v>200</v>
      </c>
      <c r="G15" s="101">
        <v>50</v>
      </c>
      <c r="H15" s="101">
        <v>400</v>
      </c>
      <c r="I15" s="102">
        <v>450</v>
      </c>
      <c r="J15" s="102">
        <v>0</v>
      </c>
      <c r="K15" s="102">
        <v>0</v>
      </c>
      <c r="L1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3800</v>
      </c>
      <c r="M15" s="101"/>
      <c r="O15" s="182">
        <v>12</v>
      </c>
      <c r="P15" s="168" t="s">
        <v>36</v>
      </c>
      <c r="Q15" s="168">
        <v>6000</v>
      </c>
      <c r="R15" s="168">
        <v>19</v>
      </c>
      <c r="S15" s="168">
        <v>200</v>
      </c>
      <c r="T15" s="168">
        <v>50</v>
      </c>
      <c r="U15" s="168">
        <v>400</v>
      </c>
      <c r="V15" s="169">
        <v>450</v>
      </c>
      <c r="W15" s="169">
        <v>357</v>
      </c>
      <c r="X15" s="169">
        <v>0</v>
      </c>
      <c r="Y15" s="173">
        <f t="shared" si="0"/>
        <v>3443</v>
      </c>
    </row>
    <row r="16" spans="2:25" ht="18.75" customHeight="1" x14ac:dyDescent="0.3">
      <c r="B16" s="180">
        <v>13</v>
      </c>
      <c r="C16" s="184" t="s">
        <v>174</v>
      </c>
      <c r="D16" s="101">
        <v>2500</v>
      </c>
      <c r="E16" s="101">
        <v>29</v>
      </c>
      <c r="F16" s="101">
        <v>83.3</v>
      </c>
      <c r="G16" s="101">
        <v>20.8</v>
      </c>
      <c r="H16" s="101">
        <v>333.3</v>
      </c>
      <c r="I16" s="102">
        <v>660</v>
      </c>
      <c r="J16" s="102">
        <v>110</v>
      </c>
      <c r="K16" s="102">
        <v>103</v>
      </c>
      <c r="L1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1896.8000000000002</v>
      </c>
      <c r="M16" s="101"/>
      <c r="O16" s="181">
        <v>13</v>
      </c>
      <c r="P16" s="170" t="s">
        <v>174</v>
      </c>
      <c r="Q16" s="170">
        <v>2500</v>
      </c>
      <c r="R16" s="170">
        <v>29</v>
      </c>
      <c r="S16" s="170">
        <v>83.3</v>
      </c>
      <c r="T16" s="170">
        <v>20.8</v>
      </c>
      <c r="U16" s="170">
        <v>333.3</v>
      </c>
      <c r="V16" s="172">
        <v>475</v>
      </c>
      <c r="W16" s="172">
        <v>0</v>
      </c>
      <c r="X16" s="172">
        <v>103</v>
      </c>
      <c r="Y16" s="173">
        <f t="shared" si="0"/>
        <v>2191.8000000000002</v>
      </c>
    </row>
    <row r="17" spans="2:25" ht="18.75" customHeight="1" x14ac:dyDescent="0.3">
      <c r="B17" s="180">
        <v>14</v>
      </c>
      <c r="C17" s="184" t="s">
        <v>136</v>
      </c>
      <c r="D17" s="101">
        <v>3000</v>
      </c>
      <c r="E17" s="101">
        <v>31</v>
      </c>
      <c r="F17" s="101">
        <v>100</v>
      </c>
      <c r="G17" s="101">
        <v>25</v>
      </c>
      <c r="H17" s="101">
        <v>400</v>
      </c>
      <c r="I17" s="102">
        <v>200</v>
      </c>
      <c r="J17" s="102">
        <v>10</v>
      </c>
      <c r="K17" s="102">
        <v>0</v>
      </c>
      <c r="L1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3315</v>
      </c>
      <c r="M17" s="101"/>
      <c r="O17" s="182">
        <v>14</v>
      </c>
      <c r="P17" s="168" t="s">
        <v>136</v>
      </c>
      <c r="Q17" s="168">
        <v>3000</v>
      </c>
      <c r="R17" s="168">
        <v>31</v>
      </c>
      <c r="S17" s="168">
        <v>100</v>
      </c>
      <c r="T17" s="168">
        <v>25</v>
      </c>
      <c r="U17" s="168">
        <v>400</v>
      </c>
      <c r="V17" s="169">
        <v>185</v>
      </c>
      <c r="W17" s="169">
        <v>40</v>
      </c>
      <c r="X17" s="169">
        <v>0</v>
      </c>
      <c r="Y17" s="173">
        <f t="shared" si="0"/>
        <v>3300</v>
      </c>
    </row>
    <row r="18" spans="2:25" ht="18.75" customHeight="1" x14ac:dyDescent="0.3">
      <c r="B18" s="180">
        <v>15</v>
      </c>
      <c r="C18" s="184" t="s">
        <v>148</v>
      </c>
      <c r="D18" s="101">
        <v>7000</v>
      </c>
      <c r="E18" s="101">
        <v>31</v>
      </c>
      <c r="F18" s="101">
        <v>233.3</v>
      </c>
      <c r="G18" s="101">
        <v>58.3</v>
      </c>
      <c r="H18" s="101">
        <v>933.3</v>
      </c>
      <c r="I18" s="102">
        <v>3550</v>
      </c>
      <c r="J18" s="102">
        <v>444</v>
      </c>
      <c r="K18" s="102">
        <v>0</v>
      </c>
      <c r="L1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4229.8999999999996</v>
      </c>
      <c r="M18" s="101"/>
      <c r="O18" s="181">
        <v>15</v>
      </c>
      <c r="P18" s="170" t="s">
        <v>148</v>
      </c>
      <c r="Q18" s="170">
        <v>7000</v>
      </c>
      <c r="R18" s="170">
        <v>31</v>
      </c>
      <c r="S18" s="170">
        <v>233.3</v>
      </c>
      <c r="T18" s="170">
        <v>58.3</v>
      </c>
      <c r="U18" s="170">
        <v>933.3</v>
      </c>
      <c r="V18" s="172">
        <v>3300</v>
      </c>
      <c r="W18" s="172">
        <v>1000</v>
      </c>
      <c r="X18" s="172">
        <v>0</v>
      </c>
      <c r="Y18" s="173">
        <f t="shared" si="0"/>
        <v>3923.8999999999996</v>
      </c>
    </row>
    <row r="19" spans="2:25" ht="18.75" customHeight="1" x14ac:dyDescent="0.3">
      <c r="B19" s="180">
        <v>16</v>
      </c>
      <c r="C19" s="184" t="s">
        <v>137</v>
      </c>
      <c r="D19" s="101">
        <v>4500</v>
      </c>
      <c r="E19" s="101">
        <v>26</v>
      </c>
      <c r="F19" s="101">
        <v>150</v>
      </c>
      <c r="G19" s="101">
        <v>37.5</v>
      </c>
      <c r="H19" s="101">
        <v>600</v>
      </c>
      <c r="I19" s="102">
        <v>2000</v>
      </c>
      <c r="J19" s="102">
        <v>82</v>
      </c>
      <c r="K19" s="102">
        <v>0</v>
      </c>
      <c r="L1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2455.5</v>
      </c>
      <c r="M19" s="101"/>
      <c r="O19" s="182">
        <v>16</v>
      </c>
      <c r="P19" s="168" t="s">
        <v>137</v>
      </c>
      <c r="Q19" s="168">
        <v>4500</v>
      </c>
      <c r="R19" s="168">
        <v>26</v>
      </c>
      <c r="S19" s="168">
        <v>150</v>
      </c>
      <c r="T19" s="168">
        <v>37.5</v>
      </c>
      <c r="U19" s="168">
        <v>600</v>
      </c>
      <c r="V19" s="169">
        <v>1000</v>
      </c>
      <c r="W19" s="169">
        <v>418</v>
      </c>
      <c r="X19" s="169">
        <v>0</v>
      </c>
      <c r="Y19" s="173">
        <f t="shared" si="0"/>
        <v>3119.5</v>
      </c>
    </row>
    <row r="20" spans="2:25" ht="18.75" customHeight="1" x14ac:dyDescent="0.3">
      <c r="B20" s="180">
        <v>17</v>
      </c>
      <c r="C20" s="184" t="s">
        <v>333</v>
      </c>
      <c r="D20" s="101">
        <v>3500</v>
      </c>
      <c r="E20" s="101">
        <v>27</v>
      </c>
      <c r="F20" s="101">
        <v>116.7</v>
      </c>
      <c r="G20" s="101">
        <v>37.5</v>
      </c>
      <c r="H20" s="101">
        <v>466.7</v>
      </c>
      <c r="I20" s="102">
        <v>500</v>
      </c>
      <c r="J20" s="102">
        <v>660</v>
      </c>
      <c r="K20" s="102">
        <v>30</v>
      </c>
      <c r="L2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2465.1</v>
      </c>
      <c r="M20" s="101"/>
      <c r="O20" s="181">
        <v>17</v>
      </c>
      <c r="P20" s="170" t="s">
        <v>333</v>
      </c>
      <c r="Q20" s="170">
        <v>3500</v>
      </c>
      <c r="R20" s="170">
        <v>27</v>
      </c>
      <c r="S20" s="170">
        <v>116.7</v>
      </c>
      <c r="T20" s="170">
        <v>37.5</v>
      </c>
      <c r="U20" s="170">
        <v>466.7</v>
      </c>
      <c r="V20" s="172">
        <v>800</v>
      </c>
      <c r="W20" s="172">
        <v>437</v>
      </c>
      <c r="X20" s="172">
        <v>30</v>
      </c>
      <c r="Y20" s="173">
        <f t="shared" si="0"/>
        <v>2388.1</v>
      </c>
    </row>
    <row r="21" spans="2:25" ht="18.75" customHeight="1" x14ac:dyDescent="0.3">
      <c r="B21" s="180">
        <v>18</v>
      </c>
      <c r="C21" s="184" t="s">
        <v>173</v>
      </c>
      <c r="D21" s="101">
        <v>3500</v>
      </c>
      <c r="E21" s="101">
        <v>24</v>
      </c>
      <c r="F21" s="101">
        <v>116.7</v>
      </c>
      <c r="G21" s="101">
        <v>27.5</v>
      </c>
      <c r="H21" s="101">
        <v>466.7</v>
      </c>
      <c r="I21" s="102">
        <v>900</v>
      </c>
      <c r="J21" s="102">
        <v>214</v>
      </c>
      <c r="K21" s="102">
        <v>27</v>
      </c>
      <c r="L2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2154</v>
      </c>
      <c r="M21" s="101"/>
      <c r="O21" s="182">
        <v>18</v>
      </c>
      <c r="P21" s="168" t="s">
        <v>173</v>
      </c>
      <c r="Q21" s="168">
        <v>3500</v>
      </c>
      <c r="R21" s="168">
        <v>24</v>
      </c>
      <c r="S21" s="168">
        <v>116.7</v>
      </c>
      <c r="T21" s="168">
        <v>27.5</v>
      </c>
      <c r="U21" s="168">
        <v>466.7</v>
      </c>
      <c r="V21" s="169">
        <v>1600</v>
      </c>
      <c r="W21" s="169">
        <v>753</v>
      </c>
      <c r="X21" s="169">
        <v>27</v>
      </c>
      <c r="Y21" s="173">
        <f t="shared" si="0"/>
        <v>915</v>
      </c>
    </row>
    <row r="22" spans="2:25" ht="18.75" customHeight="1" x14ac:dyDescent="0.3">
      <c r="B22" s="180">
        <v>19</v>
      </c>
      <c r="C22" s="184" t="s">
        <v>278</v>
      </c>
      <c r="D22" s="101">
        <v>1700</v>
      </c>
      <c r="E22" s="101">
        <v>7</v>
      </c>
      <c r="F22" s="101">
        <v>56.7</v>
      </c>
      <c r="G22" s="101">
        <v>16.7</v>
      </c>
      <c r="H22" s="101">
        <v>0</v>
      </c>
      <c r="I22" s="102">
        <v>50</v>
      </c>
      <c r="J22" s="102">
        <v>0</v>
      </c>
      <c r="K22" s="102">
        <v>0</v>
      </c>
      <c r="L2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363.6</v>
      </c>
      <c r="M22" s="101"/>
      <c r="O22" s="181">
        <v>19</v>
      </c>
      <c r="P22" s="170" t="s">
        <v>278</v>
      </c>
      <c r="Q22" s="170">
        <v>1700</v>
      </c>
      <c r="R22" s="170">
        <v>7</v>
      </c>
      <c r="S22" s="170">
        <v>56.7</v>
      </c>
      <c r="T22" s="170">
        <v>16.7</v>
      </c>
      <c r="U22" s="170">
        <v>0</v>
      </c>
      <c r="V22" s="172">
        <v>0</v>
      </c>
      <c r="W22" s="172">
        <v>0</v>
      </c>
      <c r="X22" s="172">
        <v>0</v>
      </c>
      <c r="Y22" s="173">
        <f t="shared" si="0"/>
        <v>413.6</v>
      </c>
    </row>
    <row r="23" spans="2:25" ht="18.75" customHeight="1" x14ac:dyDescent="0.3">
      <c r="B23" s="180">
        <v>20</v>
      </c>
      <c r="C23" s="101" t="s">
        <v>411</v>
      </c>
      <c r="D23" s="101">
        <v>2500</v>
      </c>
      <c r="E23" s="101">
        <v>8</v>
      </c>
      <c r="F23" s="101">
        <v>83.3</v>
      </c>
      <c r="G23" s="101">
        <v>20.8</v>
      </c>
      <c r="H23" s="101">
        <v>0</v>
      </c>
      <c r="I23" s="102"/>
      <c r="J23" s="102"/>
      <c r="K23" s="102">
        <v>374</v>
      </c>
      <c r="L2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313.19999999999993</v>
      </c>
      <c r="M23" s="101"/>
      <c r="O23" s="182">
        <v>20</v>
      </c>
      <c r="P23" s="168" t="s">
        <v>411</v>
      </c>
      <c r="Q23" s="168">
        <v>2500</v>
      </c>
      <c r="R23" s="168">
        <v>8</v>
      </c>
      <c r="S23" s="168">
        <v>83.3</v>
      </c>
      <c r="T23" s="168">
        <v>20.8</v>
      </c>
      <c r="U23" s="168">
        <v>0</v>
      </c>
      <c r="V23" s="169">
        <v>0</v>
      </c>
      <c r="W23" s="169"/>
      <c r="X23" s="169">
        <v>374</v>
      </c>
      <c r="Y23" s="173">
        <f t="shared" si="0"/>
        <v>313.19999999999993</v>
      </c>
    </row>
    <row r="24" spans="2:25" ht="18.75" customHeight="1" x14ac:dyDescent="0.3">
      <c r="B24" s="180">
        <v>21</v>
      </c>
      <c r="C24" s="184" t="s">
        <v>105</v>
      </c>
      <c r="D24" s="101">
        <v>2500</v>
      </c>
      <c r="E24" s="101">
        <v>12</v>
      </c>
      <c r="F24" s="101">
        <v>83.3</v>
      </c>
      <c r="G24" s="101">
        <v>20.8</v>
      </c>
      <c r="H24" s="101">
        <v>0</v>
      </c>
      <c r="I24" s="102">
        <v>0</v>
      </c>
      <c r="J24" s="102">
        <v>185</v>
      </c>
      <c r="K24" s="102">
        <v>123</v>
      </c>
      <c r="L2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712.39999999999986</v>
      </c>
      <c r="M24" s="101"/>
      <c r="O24" s="181">
        <v>21</v>
      </c>
      <c r="P24" s="170" t="s">
        <v>105</v>
      </c>
      <c r="Q24" s="170">
        <v>2500</v>
      </c>
      <c r="R24" s="170">
        <v>12</v>
      </c>
      <c r="S24" s="170">
        <v>83.3</v>
      </c>
      <c r="T24" s="170">
        <v>20.8</v>
      </c>
      <c r="U24" s="170">
        <v>0</v>
      </c>
      <c r="V24" s="172">
        <v>0</v>
      </c>
      <c r="W24" s="172">
        <v>185</v>
      </c>
      <c r="X24" s="172">
        <v>123</v>
      </c>
      <c r="Y24" s="173">
        <f t="shared" si="0"/>
        <v>712.39999999999986</v>
      </c>
    </row>
    <row r="25" spans="2:25" ht="18.75" customHeight="1" x14ac:dyDescent="0.3">
      <c r="B25" s="180">
        <v>22</v>
      </c>
      <c r="C25" s="184" t="s">
        <v>331</v>
      </c>
      <c r="D25" s="101">
        <v>12000</v>
      </c>
      <c r="E25" s="101">
        <v>28</v>
      </c>
      <c r="F25" s="101">
        <v>400</v>
      </c>
      <c r="G25" s="101">
        <v>100</v>
      </c>
      <c r="H25" s="101">
        <v>1600</v>
      </c>
      <c r="I25" s="102">
        <v>1000</v>
      </c>
      <c r="J25" s="102">
        <v>0</v>
      </c>
      <c r="K25" s="102">
        <v>369</v>
      </c>
      <c r="L2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11531</v>
      </c>
      <c r="M25" s="101"/>
      <c r="O25" s="182">
        <v>22</v>
      </c>
      <c r="P25" s="168" t="s">
        <v>331</v>
      </c>
      <c r="Q25" s="168">
        <v>12000</v>
      </c>
      <c r="R25" s="168">
        <v>28</v>
      </c>
      <c r="S25" s="168">
        <v>400</v>
      </c>
      <c r="T25" s="168">
        <v>100</v>
      </c>
      <c r="U25" s="168">
        <v>1600</v>
      </c>
      <c r="V25" s="169">
        <v>2000</v>
      </c>
      <c r="W25" s="169">
        <v>369</v>
      </c>
      <c r="X25" s="169">
        <v>369</v>
      </c>
      <c r="Y25" s="173">
        <f t="shared" si="0"/>
        <v>10162</v>
      </c>
    </row>
    <row r="26" spans="2:25" ht="18.75" customHeight="1" x14ac:dyDescent="0.3">
      <c r="B26" s="180">
        <v>23</v>
      </c>
      <c r="C26" s="101" t="s">
        <v>412</v>
      </c>
      <c r="D26" s="101">
        <v>5000</v>
      </c>
      <c r="E26" s="101">
        <v>8</v>
      </c>
      <c r="F26" s="101">
        <v>166.7</v>
      </c>
      <c r="G26" s="101">
        <v>41.7</v>
      </c>
      <c r="H26" s="101">
        <v>0</v>
      </c>
      <c r="I26" s="102">
        <v>0</v>
      </c>
      <c r="J26" s="102">
        <v>0</v>
      </c>
      <c r="K26" s="102">
        <v>0</v>
      </c>
      <c r="L2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1375.3</v>
      </c>
      <c r="M26" s="101"/>
      <c r="O26" s="181">
        <v>23</v>
      </c>
      <c r="P26" s="170" t="s">
        <v>412</v>
      </c>
      <c r="Q26" s="170">
        <v>5000</v>
      </c>
      <c r="R26" s="170">
        <v>8</v>
      </c>
      <c r="S26" s="170">
        <v>166.7</v>
      </c>
      <c r="T26" s="170">
        <v>41.7</v>
      </c>
      <c r="U26" s="170">
        <v>0</v>
      </c>
      <c r="V26" s="172">
        <v>0</v>
      </c>
      <c r="W26" s="172">
        <v>175</v>
      </c>
      <c r="X26" s="172">
        <v>0</v>
      </c>
      <c r="Y26" s="173">
        <f t="shared" si="0"/>
        <v>1200.3</v>
      </c>
    </row>
    <row r="27" spans="2:25" ht="18.75" customHeight="1" x14ac:dyDescent="0.3">
      <c r="B27" s="180">
        <v>24</v>
      </c>
      <c r="C27" s="184" t="s">
        <v>190</v>
      </c>
      <c r="D27" s="101">
        <v>3000</v>
      </c>
      <c r="E27" s="101">
        <v>28</v>
      </c>
      <c r="F27" s="101">
        <v>100</v>
      </c>
      <c r="G27" s="101">
        <v>25</v>
      </c>
      <c r="H27" s="165">
        <v>400</v>
      </c>
      <c r="I27" s="102">
        <v>500</v>
      </c>
      <c r="J27" s="102">
        <v>0</v>
      </c>
      <c r="K27" s="102">
        <v>0</v>
      </c>
      <c r="L2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2725</v>
      </c>
      <c r="M27" s="101"/>
      <c r="O27" s="182">
        <v>24</v>
      </c>
      <c r="P27" s="168" t="s">
        <v>190</v>
      </c>
      <c r="Q27" s="168">
        <v>3000</v>
      </c>
      <c r="R27" s="168">
        <v>28</v>
      </c>
      <c r="S27" s="168">
        <v>100</v>
      </c>
      <c r="T27" s="168">
        <v>25</v>
      </c>
      <c r="U27" s="174">
        <v>400</v>
      </c>
      <c r="V27" s="169">
        <v>500</v>
      </c>
      <c r="W27" s="169">
        <v>100</v>
      </c>
      <c r="X27" s="169">
        <v>0</v>
      </c>
      <c r="Y27" s="173">
        <f t="shared" si="0"/>
        <v>2625</v>
      </c>
    </row>
    <row r="28" spans="2:25" ht="18.75" customHeight="1" x14ac:dyDescent="0.3">
      <c r="B28" s="180">
        <v>25</v>
      </c>
      <c r="C28" s="184" t="s">
        <v>189</v>
      </c>
      <c r="D28" s="101">
        <v>3000</v>
      </c>
      <c r="E28" s="101">
        <v>20</v>
      </c>
      <c r="F28" s="101">
        <v>100</v>
      </c>
      <c r="G28" s="101">
        <v>25</v>
      </c>
      <c r="H28" s="165">
        <v>400</v>
      </c>
      <c r="I28" s="102"/>
      <c r="J28" s="167">
        <v>20</v>
      </c>
      <c r="K28" s="102"/>
      <c r="L2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2405</v>
      </c>
      <c r="M28" s="101"/>
      <c r="O28" s="181">
        <v>25</v>
      </c>
      <c r="P28" s="170" t="s">
        <v>189</v>
      </c>
      <c r="Q28" s="170">
        <v>3000</v>
      </c>
      <c r="R28" s="170">
        <v>20</v>
      </c>
      <c r="S28" s="170">
        <v>100</v>
      </c>
      <c r="T28" s="170">
        <v>25</v>
      </c>
      <c r="U28" s="171">
        <v>400</v>
      </c>
      <c r="V28" s="172">
        <v>0</v>
      </c>
      <c r="W28" s="179">
        <v>72</v>
      </c>
      <c r="X28" s="172"/>
      <c r="Y28" s="173">
        <f t="shared" si="0"/>
        <v>2353</v>
      </c>
    </row>
    <row r="29" spans="2:25" ht="18.75" customHeight="1" x14ac:dyDescent="0.3">
      <c r="B29" s="180">
        <v>26</v>
      </c>
      <c r="C29" s="101" t="s">
        <v>413</v>
      </c>
      <c r="D29" s="101">
        <v>3000</v>
      </c>
      <c r="E29" s="101">
        <v>21</v>
      </c>
      <c r="F29" s="101">
        <v>100</v>
      </c>
      <c r="G29" s="101">
        <v>25</v>
      </c>
      <c r="H29" s="165">
        <v>400</v>
      </c>
      <c r="I29" s="167">
        <v>0</v>
      </c>
      <c r="J29" s="167">
        <v>0</v>
      </c>
      <c r="K29" s="102">
        <v>0</v>
      </c>
      <c r="L2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2525</v>
      </c>
      <c r="M29" s="101"/>
      <c r="O29" s="182">
        <v>26</v>
      </c>
      <c r="P29" s="168" t="s">
        <v>413</v>
      </c>
      <c r="Q29" s="168">
        <v>3000</v>
      </c>
      <c r="R29" s="168">
        <v>21</v>
      </c>
      <c r="S29" s="168">
        <v>100</v>
      </c>
      <c r="T29" s="168">
        <v>25</v>
      </c>
      <c r="U29" s="174">
        <v>400</v>
      </c>
      <c r="V29" s="175">
        <v>500</v>
      </c>
      <c r="W29" s="175">
        <v>42</v>
      </c>
      <c r="X29" s="169">
        <v>0</v>
      </c>
      <c r="Y29" s="173">
        <f t="shared" si="0"/>
        <v>1983</v>
      </c>
    </row>
    <row r="30" spans="2:25" ht="18.75" customHeight="1" x14ac:dyDescent="0.3">
      <c r="B30" s="180">
        <v>27</v>
      </c>
      <c r="C30" s="184" t="s">
        <v>205</v>
      </c>
      <c r="D30" s="101">
        <v>2000</v>
      </c>
      <c r="E30" s="101">
        <v>16</v>
      </c>
      <c r="F30" s="101">
        <v>66.7</v>
      </c>
      <c r="G30" s="101">
        <v>25</v>
      </c>
      <c r="H30" s="101">
        <v>133.30000000000001</v>
      </c>
      <c r="I30" s="102">
        <v>800</v>
      </c>
      <c r="J30" s="102">
        <v>0</v>
      </c>
      <c r="K30" s="102">
        <v>0</v>
      </c>
      <c r="L3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425.5</v>
      </c>
      <c r="M30" s="101"/>
      <c r="O30" s="181">
        <v>27</v>
      </c>
      <c r="P30" s="170" t="s">
        <v>205</v>
      </c>
      <c r="Q30" s="170">
        <v>2000</v>
      </c>
      <c r="R30" s="170">
        <v>16</v>
      </c>
      <c r="S30" s="170">
        <v>66.7</v>
      </c>
      <c r="T30" s="170">
        <v>25</v>
      </c>
      <c r="U30" s="170">
        <v>133.30000000000001</v>
      </c>
      <c r="V30" s="172">
        <v>600</v>
      </c>
      <c r="W30" s="172">
        <v>32</v>
      </c>
      <c r="X30" s="172">
        <v>0</v>
      </c>
      <c r="Y30" s="173">
        <f t="shared" si="0"/>
        <v>593.5</v>
      </c>
    </row>
    <row r="31" spans="2:25" ht="18.75" customHeight="1" x14ac:dyDescent="0.3">
      <c r="B31" s="180">
        <v>28</v>
      </c>
      <c r="C31" s="101" t="s">
        <v>414</v>
      </c>
      <c r="D31" s="101">
        <v>4000</v>
      </c>
      <c r="E31" s="101">
        <v>25</v>
      </c>
      <c r="F31" s="101">
        <v>133.30000000000001</v>
      </c>
      <c r="G31" s="101">
        <v>33.299999999999997</v>
      </c>
      <c r="H31" s="101">
        <f>133.3*4</f>
        <v>533.20000000000005</v>
      </c>
      <c r="I31" s="102">
        <v>0</v>
      </c>
      <c r="J31" s="102">
        <v>0</v>
      </c>
      <c r="K31" s="102">
        <v>0</v>
      </c>
      <c r="L3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3899.0000000000009</v>
      </c>
      <c r="M31" s="101"/>
      <c r="O31" s="182">
        <v>28</v>
      </c>
      <c r="P31" s="168" t="s">
        <v>414</v>
      </c>
      <c r="Q31" s="168">
        <v>4000</v>
      </c>
      <c r="R31" s="168">
        <v>25</v>
      </c>
      <c r="S31" s="168">
        <v>133.30000000000001</v>
      </c>
      <c r="T31" s="168">
        <v>33.299999999999997</v>
      </c>
      <c r="U31" s="168">
        <f>133.3*4</f>
        <v>533.20000000000005</v>
      </c>
      <c r="V31" s="169">
        <v>0</v>
      </c>
      <c r="W31" s="169">
        <v>0</v>
      </c>
      <c r="X31" s="169">
        <v>0</v>
      </c>
      <c r="Y31" s="173">
        <f t="shared" si="0"/>
        <v>3899.0000000000009</v>
      </c>
    </row>
    <row r="32" spans="2:25" ht="18.75" customHeight="1" x14ac:dyDescent="0.3">
      <c r="B32" s="180">
        <v>29</v>
      </c>
      <c r="C32" s="184" t="s">
        <v>202</v>
      </c>
      <c r="D32" s="101">
        <v>4000</v>
      </c>
      <c r="E32" s="101">
        <v>5</v>
      </c>
      <c r="F32" s="101">
        <v>133.30000000000001</v>
      </c>
      <c r="G32" s="101">
        <v>33.299999999999997</v>
      </c>
      <c r="H32" s="101">
        <v>0</v>
      </c>
      <c r="I32" s="102">
        <v>100</v>
      </c>
      <c r="J32" s="102">
        <v>209</v>
      </c>
      <c r="K32" s="102"/>
      <c r="L3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390.79999999999995</v>
      </c>
      <c r="M32" s="101"/>
      <c r="O32" s="181">
        <v>29</v>
      </c>
      <c r="P32" s="170" t="s">
        <v>202</v>
      </c>
      <c r="Q32" s="170">
        <v>4000</v>
      </c>
      <c r="R32" s="170">
        <v>5</v>
      </c>
      <c r="S32" s="170">
        <v>133.30000000000001</v>
      </c>
      <c r="T32" s="170">
        <v>33.299999999999997</v>
      </c>
      <c r="U32" s="170">
        <v>0</v>
      </c>
      <c r="V32" s="172">
        <v>100</v>
      </c>
      <c r="W32" s="172">
        <v>82</v>
      </c>
      <c r="X32" s="172"/>
      <c r="Y32" s="173">
        <f t="shared" si="0"/>
        <v>517.79999999999995</v>
      </c>
    </row>
    <row r="33" spans="2:25" ht="18.75" customHeight="1" x14ac:dyDescent="0.3">
      <c r="B33" s="180">
        <v>30</v>
      </c>
      <c r="C33" s="184" t="s">
        <v>191</v>
      </c>
      <c r="D33" s="101">
        <v>6000</v>
      </c>
      <c r="E33" s="101">
        <v>15</v>
      </c>
      <c r="F33" s="101">
        <v>200</v>
      </c>
      <c r="G33" s="101">
        <v>0</v>
      </c>
      <c r="H33" s="101">
        <v>0</v>
      </c>
      <c r="I33" s="102">
        <v>400</v>
      </c>
      <c r="J33" s="102">
        <v>85</v>
      </c>
      <c r="K33" s="102">
        <v>0</v>
      </c>
      <c r="L3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2515</v>
      </c>
      <c r="M33" s="101"/>
      <c r="O33" s="182">
        <v>30</v>
      </c>
      <c r="P33" s="168" t="s">
        <v>191</v>
      </c>
      <c r="Q33" s="168">
        <v>6000</v>
      </c>
      <c r="R33" s="168">
        <v>15</v>
      </c>
      <c r="S33" s="168">
        <v>200</v>
      </c>
      <c r="T33" s="168">
        <v>0</v>
      </c>
      <c r="U33" s="168">
        <v>0</v>
      </c>
      <c r="V33" s="169">
        <v>200</v>
      </c>
      <c r="W33" s="169">
        <v>10</v>
      </c>
      <c r="X33" s="169">
        <v>0</v>
      </c>
      <c r="Y33" s="173">
        <f t="shared" si="0"/>
        <v>2790</v>
      </c>
    </row>
    <row r="34" spans="2:25" ht="18.75" customHeight="1" x14ac:dyDescent="0.3">
      <c r="B34" s="180">
        <v>31</v>
      </c>
      <c r="C34" s="184" t="s">
        <v>415</v>
      </c>
      <c r="D34" s="101">
        <v>5000</v>
      </c>
      <c r="E34" s="101">
        <v>30</v>
      </c>
      <c r="F34" s="101">
        <v>166.7</v>
      </c>
      <c r="G34" s="101">
        <v>0</v>
      </c>
      <c r="H34" s="101">
        <v>666.7</v>
      </c>
      <c r="I34" s="102">
        <v>0</v>
      </c>
      <c r="J34" s="102">
        <v>130</v>
      </c>
      <c r="K34" s="102"/>
      <c r="L3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5537.7</v>
      </c>
      <c r="M34" s="101"/>
      <c r="O34" s="181">
        <v>31</v>
      </c>
      <c r="P34" s="170" t="s">
        <v>415</v>
      </c>
      <c r="Q34" s="170">
        <v>5000</v>
      </c>
      <c r="R34" s="170">
        <v>30</v>
      </c>
      <c r="S34" s="170">
        <v>166.7</v>
      </c>
      <c r="T34" s="170">
        <v>0</v>
      </c>
      <c r="U34" s="170">
        <v>666.7</v>
      </c>
      <c r="V34" s="172">
        <v>0</v>
      </c>
      <c r="W34" s="172">
        <v>210</v>
      </c>
      <c r="X34" s="172"/>
      <c r="Y34" s="173">
        <f t="shared" si="0"/>
        <v>5457.7</v>
      </c>
    </row>
    <row r="35" spans="2:25" ht="18.75" customHeight="1" x14ac:dyDescent="0.3">
      <c r="B35" s="180">
        <v>32</v>
      </c>
      <c r="C35" s="101" t="s">
        <v>416</v>
      </c>
      <c r="D35" s="101">
        <v>2000</v>
      </c>
      <c r="E35" s="101">
        <v>19</v>
      </c>
      <c r="F35" s="101">
        <v>66.7</v>
      </c>
      <c r="G35" s="101">
        <v>0</v>
      </c>
      <c r="H35" s="101">
        <v>133.30000000000001</v>
      </c>
      <c r="I35" s="102">
        <v>0</v>
      </c>
      <c r="J35" s="102">
        <v>0</v>
      </c>
      <c r="K35" s="102"/>
      <c r="L3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1400.6</v>
      </c>
      <c r="M35" s="101"/>
      <c r="O35" s="182">
        <v>32</v>
      </c>
      <c r="P35" s="168" t="s">
        <v>416</v>
      </c>
      <c r="Q35" s="168">
        <v>2000</v>
      </c>
      <c r="R35" s="168">
        <v>19</v>
      </c>
      <c r="S35" s="168">
        <v>66.7</v>
      </c>
      <c r="T35" s="168">
        <v>0</v>
      </c>
      <c r="U35" s="168">
        <v>133.30000000000001</v>
      </c>
      <c r="V35" s="169">
        <v>0</v>
      </c>
      <c r="W35" s="169">
        <v>0</v>
      </c>
      <c r="X35" s="169"/>
      <c r="Y35" s="173">
        <f t="shared" si="0"/>
        <v>1400.6</v>
      </c>
    </row>
    <row r="36" spans="2:25" ht="18.75" customHeight="1" x14ac:dyDescent="0.3">
      <c r="B36" s="180">
        <v>33</v>
      </c>
      <c r="C36" s="184" t="s">
        <v>277</v>
      </c>
      <c r="D36" s="101">
        <v>1700</v>
      </c>
      <c r="E36" s="101">
        <v>12</v>
      </c>
      <c r="F36" s="101">
        <v>56.7</v>
      </c>
      <c r="G36" s="101">
        <v>0</v>
      </c>
      <c r="H36" s="101">
        <v>0</v>
      </c>
      <c r="I36" s="102">
        <v>500</v>
      </c>
      <c r="J36" s="102">
        <v>0</v>
      </c>
      <c r="K36" s="102"/>
      <c r="L3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180.40000000000009</v>
      </c>
      <c r="M36" s="101"/>
      <c r="O36" s="181">
        <v>33</v>
      </c>
      <c r="P36" s="170" t="s">
        <v>277</v>
      </c>
      <c r="Q36" s="170">
        <v>1700</v>
      </c>
      <c r="R36" s="170">
        <v>12</v>
      </c>
      <c r="S36" s="170">
        <v>56.7</v>
      </c>
      <c r="T36" s="170">
        <v>0</v>
      </c>
      <c r="U36" s="170">
        <v>0</v>
      </c>
      <c r="V36" s="172">
        <v>500</v>
      </c>
      <c r="W36" s="172">
        <v>0</v>
      </c>
      <c r="X36" s="172"/>
      <c r="Y36" s="173">
        <f t="shared" si="0"/>
        <v>180.40000000000009</v>
      </c>
    </row>
    <row r="37" spans="2:25" ht="18.75" customHeight="1" x14ac:dyDescent="0.3">
      <c r="B37" s="180">
        <v>34</v>
      </c>
      <c r="C37" s="101" t="s">
        <v>417</v>
      </c>
      <c r="D37" s="101">
        <v>1700</v>
      </c>
      <c r="E37" s="101">
        <v>11</v>
      </c>
      <c r="F37" s="101">
        <v>56.7</v>
      </c>
      <c r="G37" s="101">
        <v>0</v>
      </c>
      <c r="H37" s="101">
        <v>0</v>
      </c>
      <c r="I37" s="102">
        <v>0</v>
      </c>
      <c r="J37" s="102">
        <v>0</v>
      </c>
      <c r="K37" s="102">
        <v>50</v>
      </c>
      <c r="L3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573.70000000000005</v>
      </c>
      <c r="M37" s="101"/>
      <c r="O37" s="182">
        <v>34</v>
      </c>
      <c r="P37" s="168" t="s">
        <v>417</v>
      </c>
      <c r="Q37" s="168">
        <v>1700</v>
      </c>
      <c r="R37" s="168">
        <v>11</v>
      </c>
      <c r="S37" s="168">
        <v>56.7</v>
      </c>
      <c r="T37" s="168">
        <v>0</v>
      </c>
      <c r="U37" s="168">
        <v>0</v>
      </c>
      <c r="V37" s="169">
        <v>0</v>
      </c>
      <c r="W37" s="169">
        <v>0</v>
      </c>
      <c r="X37" s="169">
        <v>50</v>
      </c>
      <c r="Y37" s="173">
        <f t="shared" si="0"/>
        <v>573.70000000000005</v>
      </c>
    </row>
    <row r="38" spans="2:25" ht="18.75" customHeight="1" x14ac:dyDescent="0.3">
      <c r="B38" s="180">
        <v>35</v>
      </c>
      <c r="C38" s="184" t="s">
        <v>281</v>
      </c>
      <c r="D38" s="101">
        <v>2500</v>
      </c>
      <c r="E38" s="101">
        <v>7</v>
      </c>
      <c r="F38" s="101">
        <v>83.3</v>
      </c>
      <c r="G38" s="101">
        <v>41</v>
      </c>
      <c r="H38" s="101">
        <v>0</v>
      </c>
      <c r="I38" s="102">
        <v>0</v>
      </c>
      <c r="J38" s="102">
        <v>79</v>
      </c>
      <c r="K38" s="102"/>
      <c r="L3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545.1</v>
      </c>
      <c r="M38" s="101"/>
      <c r="O38" s="181">
        <v>35</v>
      </c>
      <c r="P38" s="170" t="s">
        <v>281</v>
      </c>
      <c r="Q38" s="170">
        <v>2500</v>
      </c>
      <c r="R38" s="170">
        <v>7</v>
      </c>
      <c r="S38" s="170">
        <v>83.3</v>
      </c>
      <c r="T38" s="170">
        <v>41</v>
      </c>
      <c r="U38" s="170">
        <v>0</v>
      </c>
      <c r="V38" s="172">
        <v>200</v>
      </c>
      <c r="W38" s="172">
        <v>108</v>
      </c>
      <c r="X38" s="172"/>
      <c r="Y38" s="173">
        <f t="shared" si="0"/>
        <v>316.10000000000002</v>
      </c>
    </row>
    <row r="39" spans="2:25" ht="18.75" customHeight="1" x14ac:dyDescent="0.3">
      <c r="B39" s="180">
        <v>36</v>
      </c>
      <c r="C39" s="101" t="s">
        <v>418</v>
      </c>
      <c r="D39" s="101">
        <v>2000</v>
      </c>
      <c r="E39" s="101">
        <v>6</v>
      </c>
      <c r="F39" s="101">
        <v>66.7</v>
      </c>
      <c r="G39" s="101">
        <v>0</v>
      </c>
      <c r="H39" s="101">
        <v>0</v>
      </c>
      <c r="I39" s="102">
        <v>0</v>
      </c>
      <c r="J39" s="102">
        <v>0</v>
      </c>
      <c r="K39" s="102"/>
      <c r="L3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400.20000000000005</v>
      </c>
      <c r="M39" s="101"/>
      <c r="O39" s="182">
        <v>36</v>
      </c>
      <c r="P39" s="168" t="s">
        <v>418</v>
      </c>
      <c r="Q39" s="168">
        <v>2000</v>
      </c>
      <c r="R39" s="168">
        <v>6</v>
      </c>
      <c r="S39" s="168">
        <v>66.7</v>
      </c>
      <c r="T39" s="168">
        <v>0</v>
      </c>
      <c r="U39" s="168">
        <v>0</v>
      </c>
      <c r="V39" s="169">
        <v>200</v>
      </c>
      <c r="W39" s="169">
        <v>0</v>
      </c>
      <c r="X39" s="169"/>
      <c r="Y39" s="173">
        <f t="shared" si="0"/>
        <v>200.20000000000005</v>
      </c>
    </row>
    <row r="40" spans="2:25" ht="18.75" customHeight="1" x14ac:dyDescent="0.5">
      <c r="B40" s="105"/>
      <c r="C40" s="101"/>
      <c r="D40" s="101"/>
      <c r="E40" s="101"/>
      <c r="F40" s="101"/>
      <c r="G40" s="101"/>
      <c r="H40" s="101"/>
      <c r="I40" s="102">
        <f>SUBTOTAL(109,I4:I39)</f>
        <v>14960</v>
      </c>
      <c r="J40" s="102">
        <f>SUBTOTAL(109,J4:J39)</f>
        <v>3787</v>
      </c>
      <c r="K40" s="102"/>
      <c r="L40" s="98">
        <f>SUBTOTAL(109,L4:L39)</f>
        <v>84800.3</v>
      </c>
      <c r="M40" s="101"/>
      <c r="V40" s="183">
        <f>SUM(V4:V39)</f>
        <v>18720</v>
      </c>
      <c r="W40" s="183">
        <f>SUM(W4:W39)</f>
        <v>9557</v>
      </c>
      <c r="Y40" s="96">
        <f>SUM(Y4:Y39)</f>
        <v>75270.3</v>
      </c>
    </row>
    <row r="41" spans="2:25" ht="18.75" customHeight="1" x14ac:dyDescent="0.3">
      <c r="B41" s="105"/>
      <c r="C41" s="101"/>
      <c r="D41" s="101"/>
      <c r="E41" s="101"/>
      <c r="F41" s="101"/>
      <c r="G41" s="101"/>
      <c r="H41" s="101"/>
      <c r="I41" s="102"/>
      <c r="J41" s="102"/>
      <c r="K41" s="102"/>
      <c r="L4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41" s="101"/>
      <c r="Y41" s="131"/>
    </row>
    <row r="42" spans="2:25" ht="18.75" customHeight="1" x14ac:dyDescent="0.3">
      <c r="B42" s="105"/>
      <c r="C42" s="101"/>
      <c r="D42" s="101"/>
      <c r="E42" s="101"/>
      <c r="F42" s="101"/>
      <c r="G42" s="101"/>
      <c r="H42" s="101"/>
      <c r="I42" s="102"/>
      <c r="J42" s="102"/>
      <c r="K42" s="102"/>
      <c r="L4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42" s="101"/>
      <c r="Y42" s="96"/>
    </row>
    <row r="43" spans="2:25" ht="18.75" customHeight="1" x14ac:dyDescent="0.3">
      <c r="B43" s="105"/>
      <c r="C43" s="101"/>
      <c r="D43" s="101"/>
      <c r="E43" s="101"/>
      <c r="F43" s="101"/>
      <c r="G43" s="101"/>
      <c r="H43" s="101"/>
      <c r="I43" s="102"/>
      <c r="J43" s="102"/>
      <c r="K43" s="102"/>
      <c r="L4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43" s="101"/>
    </row>
    <row r="44" spans="2:25" ht="18.75" customHeight="1" x14ac:dyDescent="0.3">
      <c r="B44" s="105"/>
      <c r="C44" s="101"/>
      <c r="D44" s="101"/>
      <c r="E44" s="101"/>
      <c r="F44" s="101"/>
      <c r="G44" s="101"/>
      <c r="H44" s="101"/>
      <c r="I44" s="102"/>
      <c r="J44" s="102"/>
      <c r="K44" s="102"/>
      <c r="L4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44" s="101"/>
    </row>
    <row r="45" spans="2:25" ht="18.75" customHeight="1" x14ac:dyDescent="0.3">
      <c r="B45" s="105"/>
      <c r="C45" s="101"/>
      <c r="D45" s="101"/>
      <c r="E45" s="101"/>
      <c r="F45" s="101"/>
      <c r="G45" s="101"/>
      <c r="H45" s="101"/>
      <c r="I45" s="102"/>
      <c r="J45" s="102"/>
      <c r="K45" s="102"/>
      <c r="L4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45" s="101"/>
    </row>
    <row r="46" spans="2:25" ht="18.75" customHeight="1" x14ac:dyDescent="0.3">
      <c r="B46" s="105"/>
      <c r="C46" s="101"/>
      <c r="D46" s="101"/>
      <c r="E46" s="101"/>
      <c r="F46" s="101"/>
      <c r="G46" s="101"/>
      <c r="H46" s="101"/>
      <c r="I46" s="102"/>
      <c r="J46" s="102"/>
      <c r="K46" s="102"/>
      <c r="L4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46" s="101"/>
    </row>
    <row r="47" spans="2:25" ht="18.75" customHeight="1" x14ac:dyDescent="0.3">
      <c r="B47" s="105"/>
      <c r="C47" s="101"/>
      <c r="D47" s="101"/>
      <c r="E47" s="101"/>
      <c r="F47" s="101"/>
      <c r="G47" s="101"/>
      <c r="H47" s="101"/>
      <c r="I47" s="102"/>
      <c r="J47" s="102"/>
      <c r="K47" s="102"/>
      <c r="L4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47" s="101"/>
    </row>
    <row r="48" spans="2:25" ht="18.75" customHeight="1" x14ac:dyDescent="0.3">
      <c r="B48" s="105"/>
      <c r="C48" s="101"/>
      <c r="D48" s="101"/>
      <c r="E48" s="101"/>
      <c r="F48" s="101"/>
      <c r="G48" s="101"/>
      <c r="H48" s="101"/>
      <c r="I48" s="102"/>
      <c r="J48" s="102"/>
      <c r="K48" s="102"/>
      <c r="L4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48" s="101"/>
    </row>
    <row r="49" spans="2:13" ht="18.75" customHeight="1" x14ac:dyDescent="0.3">
      <c r="B49" s="105"/>
      <c r="C49" s="101"/>
      <c r="D49" s="101"/>
      <c r="E49" s="101"/>
      <c r="F49" s="101"/>
      <c r="G49" s="101"/>
      <c r="H49" s="101"/>
      <c r="I49" s="102"/>
      <c r="J49" s="102"/>
      <c r="K49" s="102"/>
      <c r="L4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49" s="101"/>
    </row>
    <row r="50" spans="2:13" ht="18.75" customHeight="1" x14ac:dyDescent="0.3">
      <c r="B50" s="105"/>
      <c r="C50" s="101"/>
      <c r="D50" s="101"/>
      <c r="E50" s="101"/>
      <c r="F50" s="101"/>
      <c r="G50" s="101"/>
      <c r="H50" s="101"/>
      <c r="I50" s="102"/>
      <c r="J50" s="102"/>
      <c r="K50" s="102"/>
      <c r="L5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0" s="101"/>
    </row>
    <row r="51" spans="2:13" ht="18.75" customHeight="1" x14ac:dyDescent="0.3">
      <c r="B51" s="105"/>
      <c r="C51" s="101"/>
      <c r="D51" s="101"/>
      <c r="E51" s="101"/>
      <c r="F51" s="101"/>
      <c r="G51" s="101"/>
      <c r="H51" s="101"/>
      <c r="I51" s="102"/>
      <c r="J51" s="102"/>
      <c r="K51" s="102"/>
      <c r="L5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1" s="101"/>
    </row>
    <row r="52" spans="2:13" ht="18.75" customHeight="1" x14ac:dyDescent="0.3">
      <c r="B52" s="105"/>
      <c r="C52" s="101"/>
      <c r="D52" s="101"/>
      <c r="E52" s="101"/>
      <c r="F52" s="101"/>
      <c r="G52" s="101"/>
      <c r="H52" s="101"/>
      <c r="I52" s="102"/>
      <c r="J52" s="102"/>
      <c r="K52" s="102"/>
      <c r="L5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2" s="101"/>
    </row>
    <row r="53" spans="2:13" ht="18.75" customHeight="1" x14ac:dyDescent="0.3">
      <c r="B53" s="105"/>
      <c r="C53" s="101"/>
      <c r="D53" s="101"/>
      <c r="E53" s="101"/>
      <c r="F53" s="101"/>
      <c r="G53" s="101"/>
      <c r="H53" s="101"/>
      <c r="I53" s="102"/>
      <c r="J53" s="102"/>
      <c r="K53" s="102"/>
      <c r="L5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3" s="101"/>
    </row>
    <row r="54" spans="2:13" ht="18.75" customHeight="1" x14ac:dyDescent="0.3">
      <c r="B54" s="105"/>
      <c r="C54" s="101"/>
      <c r="D54" s="101"/>
      <c r="E54" s="101"/>
      <c r="F54" s="101"/>
      <c r="G54" s="101"/>
      <c r="H54" s="101"/>
      <c r="I54" s="102"/>
      <c r="J54" s="102"/>
      <c r="K54" s="102"/>
      <c r="L5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4" s="101"/>
    </row>
    <row r="55" spans="2:13" ht="18.75" customHeight="1" x14ac:dyDescent="0.3">
      <c r="B55" s="105"/>
      <c r="C55" s="101"/>
      <c r="D55" s="101"/>
      <c r="E55" s="101"/>
      <c r="F55" s="101"/>
      <c r="G55" s="101"/>
      <c r="H55" s="101"/>
      <c r="I55" s="102"/>
      <c r="J55" s="102"/>
      <c r="K55" s="102"/>
      <c r="L5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5" s="101"/>
    </row>
    <row r="56" spans="2:13" ht="18.75" customHeight="1" x14ac:dyDescent="0.3">
      <c r="B56" s="105"/>
      <c r="C56" s="101"/>
      <c r="D56" s="101"/>
      <c r="E56" s="101"/>
      <c r="F56" s="101"/>
      <c r="G56" s="101"/>
      <c r="H56" s="101"/>
      <c r="I56" s="102"/>
      <c r="J56" s="102"/>
      <c r="K56" s="102"/>
      <c r="L5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6" s="101"/>
    </row>
    <row r="57" spans="2:13" ht="18.75" customHeight="1" x14ac:dyDescent="0.3">
      <c r="B57" s="105"/>
      <c r="C57" s="101"/>
      <c r="D57" s="101"/>
      <c r="E57" s="101"/>
      <c r="F57" s="101"/>
      <c r="G57" s="101"/>
      <c r="H57" s="101"/>
      <c r="I57" s="102"/>
      <c r="J57" s="102"/>
      <c r="K57" s="102"/>
      <c r="L5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7" s="101"/>
    </row>
    <row r="58" spans="2:13" ht="18.75" customHeight="1" x14ac:dyDescent="0.3">
      <c r="B58" s="105"/>
      <c r="C58" s="101"/>
      <c r="D58" s="101"/>
      <c r="E58" s="101"/>
      <c r="F58" s="101"/>
      <c r="G58" s="101"/>
      <c r="H58" s="101"/>
      <c r="I58" s="102"/>
      <c r="J58" s="102"/>
      <c r="K58" s="102"/>
      <c r="L5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8" s="101"/>
    </row>
    <row r="59" spans="2:13" ht="18.75" customHeight="1" x14ac:dyDescent="0.3">
      <c r="B59" s="105"/>
      <c r="C59" s="101"/>
      <c r="D59" s="101"/>
      <c r="E59" s="101"/>
      <c r="F59" s="101"/>
      <c r="G59" s="101"/>
      <c r="H59" s="101"/>
      <c r="I59" s="102"/>
      <c r="J59" s="102"/>
      <c r="K59" s="102"/>
      <c r="L5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59" s="101"/>
    </row>
    <row r="60" spans="2:13" ht="18.75" customHeight="1" x14ac:dyDescent="0.3">
      <c r="B60" s="105"/>
      <c r="C60" s="101"/>
      <c r="D60" s="101"/>
      <c r="E60" s="101"/>
      <c r="F60" s="101"/>
      <c r="G60" s="101"/>
      <c r="H60" s="101"/>
      <c r="I60" s="102"/>
      <c r="J60" s="102"/>
      <c r="K60" s="102"/>
      <c r="L6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0" s="101"/>
    </row>
    <row r="61" spans="2:13" ht="18.75" customHeight="1" x14ac:dyDescent="0.3">
      <c r="B61" s="105"/>
      <c r="C61" s="101"/>
      <c r="D61" s="101"/>
      <c r="E61" s="101"/>
      <c r="F61" s="101"/>
      <c r="G61" s="101"/>
      <c r="H61" s="101"/>
      <c r="I61" s="102"/>
      <c r="J61" s="102"/>
      <c r="K61" s="102"/>
      <c r="L6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1" s="101"/>
    </row>
    <row r="62" spans="2:13" ht="18.75" customHeight="1" x14ac:dyDescent="0.3">
      <c r="B62" s="105"/>
      <c r="C62" s="101"/>
      <c r="D62" s="101"/>
      <c r="E62" s="101"/>
      <c r="F62" s="101"/>
      <c r="G62" s="101"/>
      <c r="H62" s="101"/>
      <c r="I62" s="102"/>
      <c r="J62" s="102"/>
      <c r="K62" s="102"/>
      <c r="L6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2" s="101"/>
    </row>
    <row r="63" spans="2:13" ht="18.75" customHeight="1" x14ac:dyDescent="0.3">
      <c r="B63" s="105"/>
      <c r="C63" s="101"/>
      <c r="D63" s="101"/>
      <c r="E63" s="101"/>
      <c r="F63" s="101"/>
      <c r="G63" s="101"/>
      <c r="H63" s="101"/>
      <c r="I63" s="102"/>
      <c r="J63" s="102"/>
      <c r="K63" s="102"/>
      <c r="L6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3" s="101"/>
    </row>
    <row r="64" spans="2:13" ht="18.75" customHeight="1" x14ac:dyDescent="0.3">
      <c r="B64" s="105"/>
      <c r="C64" s="101"/>
      <c r="D64" s="101"/>
      <c r="E64" s="101"/>
      <c r="F64" s="101"/>
      <c r="G64" s="101"/>
      <c r="H64" s="101"/>
      <c r="I64" s="102"/>
      <c r="J64" s="102"/>
      <c r="K64" s="102"/>
      <c r="L6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4" s="101"/>
    </row>
    <row r="65" spans="2:13" ht="18.75" customHeight="1" x14ac:dyDescent="0.3">
      <c r="B65" s="105"/>
      <c r="C65" s="101"/>
      <c r="D65" s="101"/>
      <c r="E65" s="101"/>
      <c r="F65" s="101"/>
      <c r="G65" s="101"/>
      <c r="H65" s="101"/>
      <c r="I65" s="102"/>
      <c r="J65" s="102"/>
      <c r="K65" s="102"/>
      <c r="L6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5" s="101"/>
    </row>
    <row r="66" spans="2:13" ht="18.75" customHeight="1" x14ac:dyDescent="0.3">
      <c r="B66" s="105"/>
      <c r="C66" s="101"/>
      <c r="D66" s="101"/>
      <c r="E66" s="101"/>
      <c r="F66" s="101"/>
      <c r="G66" s="101"/>
      <c r="H66" s="101"/>
      <c r="I66" s="102"/>
      <c r="J66" s="102"/>
      <c r="K66" s="102"/>
      <c r="L6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6" s="101"/>
    </row>
    <row r="67" spans="2:13" ht="18.75" customHeight="1" x14ac:dyDescent="0.3">
      <c r="B67" s="105"/>
      <c r="C67" s="101"/>
      <c r="D67" s="101"/>
      <c r="E67" s="101"/>
      <c r="F67" s="101"/>
      <c r="G67" s="101"/>
      <c r="H67" s="101"/>
      <c r="I67" s="102"/>
      <c r="J67" s="102"/>
      <c r="K67" s="102"/>
      <c r="L6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7" s="101"/>
    </row>
    <row r="68" spans="2:13" ht="18.75" customHeight="1" x14ac:dyDescent="0.3">
      <c r="B68" s="105"/>
      <c r="C68" s="101"/>
      <c r="D68" s="101"/>
      <c r="E68" s="101"/>
      <c r="F68" s="101"/>
      <c r="G68" s="101"/>
      <c r="H68" s="101"/>
      <c r="I68" s="102"/>
      <c r="J68" s="102"/>
      <c r="K68" s="102"/>
      <c r="L6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8" s="101"/>
    </row>
    <row r="69" spans="2:13" ht="18.75" customHeight="1" x14ac:dyDescent="0.3">
      <c r="B69" s="105"/>
      <c r="C69" s="101"/>
      <c r="D69" s="101"/>
      <c r="E69" s="101"/>
      <c r="F69" s="101"/>
      <c r="G69" s="101"/>
      <c r="H69" s="101"/>
      <c r="I69" s="102"/>
      <c r="J69" s="102"/>
      <c r="K69" s="102"/>
      <c r="L6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69" s="101"/>
    </row>
    <row r="70" spans="2:13" ht="18.75" customHeight="1" x14ac:dyDescent="0.3">
      <c r="B70" s="105"/>
      <c r="C70" s="101"/>
      <c r="D70" s="101"/>
      <c r="E70" s="101"/>
      <c r="F70" s="101"/>
      <c r="G70" s="101"/>
      <c r="H70" s="101"/>
      <c r="I70" s="102"/>
      <c r="J70" s="102"/>
      <c r="K70" s="102"/>
      <c r="L7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0" s="101"/>
    </row>
    <row r="71" spans="2:13" ht="18.75" customHeight="1" x14ac:dyDescent="0.3">
      <c r="B71" s="105"/>
      <c r="C71" s="101"/>
      <c r="D71" s="101"/>
      <c r="E71" s="101"/>
      <c r="F71" s="101"/>
      <c r="G71" s="101"/>
      <c r="H71" s="101"/>
      <c r="I71" s="102"/>
      <c r="J71" s="102"/>
      <c r="K71" s="102"/>
      <c r="L7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1" s="101"/>
    </row>
    <row r="72" spans="2:13" ht="18.75" customHeight="1" x14ac:dyDescent="0.3">
      <c r="B72" s="105"/>
      <c r="C72" s="101"/>
      <c r="D72" s="101"/>
      <c r="E72" s="101"/>
      <c r="F72" s="101"/>
      <c r="G72" s="101"/>
      <c r="H72" s="101"/>
      <c r="I72" s="102"/>
      <c r="J72" s="102"/>
      <c r="K72" s="102"/>
      <c r="L7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2" s="101"/>
    </row>
    <row r="73" spans="2:13" ht="18.75" customHeight="1" x14ac:dyDescent="0.3">
      <c r="B73" s="105"/>
      <c r="C73" s="101"/>
      <c r="D73" s="101"/>
      <c r="E73" s="101"/>
      <c r="F73" s="101"/>
      <c r="G73" s="101"/>
      <c r="H73" s="101"/>
      <c r="I73" s="102"/>
      <c r="J73" s="102"/>
      <c r="K73" s="102"/>
      <c r="L7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3" s="101"/>
    </row>
    <row r="74" spans="2:13" ht="18.75" customHeight="1" x14ac:dyDescent="0.3">
      <c r="B74" s="105"/>
      <c r="C74" s="101"/>
      <c r="D74" s="101"/>
      <c r="E74" s="101"/>
      <c r="F74" s="101"/>
      <c r="G74" s="101"/>
      <c r="H74" s="101"/>
      <c r="I74" s="102"/>
      <c r="J74" s="102"/>
      <c r="K74" s="102"/>
      <c r="L7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4" s="101"/>
    </row>
    <row r="75" spans="2:13" ht="18.75" x14ac:dyDescent="0.3">
      <c r="B75" s="105"/>
      <c r="C75" s="101"/>
      <c r="D75" s="101"/>
      <c r="E75" s="101"/>
      <c r="F75" s="101"/>
      <c r="G75" s="101"/>
      <c r="H75" s="101"/>
      <c r="I75" s="102"/>
      <c r="J75" s="102"/>
      <c r="K75" s="102"/>
      <c r="L7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5" s="101"/>
    </row>
    <row r="76" spans="2:13" ht="18.75" x14ac:dyDescent="0.3">
      <c r="B76" s="105"/>
      <c r="C76" s="101"/>
      <c r="D76" s="101"/>
      <c r="E76" s="101"/>
      <c r="F76" s="101"/>
      <c r="G76" s="101"/>
      <c r="H76" s="101"/>
      <c r="I76" s="102"/>
      <c r="J76" s="102"/>
      <c r="K76" s="102"/>
      <c r="L7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6" s="101"/>
    </row>
    <row r="77" spans="2:13" ht="18.75" x14ac:dyDescent="0.3">
      <c r="B77" s="105"/>
      <c r="C77" s="101"/>
      <c r="D77" s="101"/>
      <c r="E77" s="101"/>
      <c r="F77" s="101"/>
      <c r="G77" s="101"/>
      <c r="H77" s="101"/>
      <c r="I77" s="102"/>
      <c r="J77" s="102"/>
      <c r="K77" s="102"/>
      <c r="L7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7" s="101"/>
    </row>
    <row r="78" spans="2:13" ht="18.75" x14ac:dyDescent="0.3">
      <c r="B78" s="105"/>
      <c r="C78" s="101"/>
      <c r="D78" s="101"/>
      <c r="E78" s="101"/>
      <c r="F78" s="101"/>
      <c r="G78" s="101"/>
      <c r="H78" s="101"/>
      <c r="I78" s="102"/>
      <c r="J78" s="102"/>
      <c r="K78" s="102"/>
      <c r="L7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8" s="101"/>
    </row>
    <row r="79" spans="2:13" ht="18.75" x14ac:dyDescent="0.3">
      <c r="B79" s="105"/>
      <c r="C79" s="101"/>
      <c r="D79" s="101"/>
      <c r="E79" s="101"/>
      <c r="F79" s="101"/>
      <c r="G79" s="101"/>
      <c r="H79" s="101"/>
      <c r="I79" s="102"/>
      <c r="J79" s="102"/>
      <c r="K79" s="102"/>
      <c r="L7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79" s="101"/>
    </row>
    <row r="80" spans="2:13" ht="18.75" x14ac:dyDescent="0.3">
      <c r="B80" s="105"/>
      <c r="C80" s="101"/>
      <c r="D80" s="101"/>
      <c r="E80" s="101"/>
      <c r="F80" s="101"/>
      <c r="G80" s="101"/>
      <c r="H80" s="101"/>
      <c r="I80" s="102"/>
      <c r="J80" s="102"/>
      <c r="K80" s="102"/>
      <c r="L8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0" s="101"/>
    </row>
    <row r="81" spans="2:13" ht="18.75" x14ac:dyDescent="0.3">
      <c r="B81" s="105"/>
      <c r="C81" s="101"/>
      <c r="D81" s="101"/>
      <c r="E81" s="101"/>
      <c r="F81" s="101"/>
      <c r="G81" s="101"/>
      <c r="H81" s="101"/>
      <c r="I81" s="102"/>
      <c r="J81" s="102"/>
      <c r="K81" s="102"/>
      <c r="L8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1" s="101"/>
    </row>
    <row r="82" spans="2:13" ht="18.75" x14ac:dyDescent="0.3">
      <c r="B82" s="105"/>
      <c r="C82" s="101"/>
      <c r="D82" s="101"/>
      <c r="E82" s="101"/>
      <c r="F82" s="101"/>
      <c r="G82" s="101"/>
      <c r="H82" s="101"/>
      <c r="I82" s="102"/>
      <c r="J82" s="102"/>
      <c r="K82" s="102"/>
      <c r="L8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2" s="101"/>
    </row>
    <row r="83" spans="2:13" ht="18.75" x14ac:dyDescent="0.3">
      <c r="B83" s="105"/>
      <c r="C83" s="101"/>
      <c r="D83" s="101"/>
      <c r="E83" s="101"/>
      <c r="F83" s="101"/>
      <c r="G83" s="101"/>
      <c r="H83" s="101"/>
      <c r="I83" s="102"/>
      <c r="J83" s="102"/>
      <c r="K83" s="102"/>
      <c r="L8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3" s="101"/>
    </row>
    <row r="84" spans="2:13" ht="18.75" x14ac:dyDescent="0.3">
      <c r="B84" s="105"/>
      <c r="C84" s="101"/>
      <c r="D84" s="101"/>
      <c r="E84" s="101"/>
      <c r="F84" s="101"/>
      <c r="G84" s="101"/>
      <c r="H84" s="101"/>
      <c r="I84" s="102"/>
      <c r="J84" s="102"/>
      <c r="K84" s="102"/>
      <c r="L8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4" s="101"/>
    </row>
    <row r="85" spans="2:13" ht="18.75" x14ac:dyDescent="0.3">
      <c r="B85" s="105"/>
      <c r="C85" s="101"/>
      <c r="D85" s="101"/>
      <c r="E85" s="101"/>
      <c r="F85" s="101"/>
      <c r="G85" s="101"/>
      <c r="H85" s="101"/>
      <c r="I85" s="102"/>
      <c r="J85" s="102"/>
      <c r="K85" s="102"/>
      <c r="L8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5" s="101"/>
    </row>
    <row r="86" spans="2:13" ht="18.75" x14ac:dyDescent="0.3">
      <c r="B86" s="105"/>
      <c r="C86" s="101"/>
      <c r="D86" s="101"/>
      <c r="E86" s="101"/>
      <c r="F86" s="101"/>
      <c r="G86" s="101"/>
      <c r="H86" s="101"/>
      <c r="I86" s="102"/>
      <c r="J86" s="102"/>
      <c r="K86" s="102"/>
      <c r="L8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6" s="101"/>
    </row>
    <row r="87" spans="2:13" ht="18.75" x14ac:dyDescent="0.3">
      <c r="B87" s="105"/>
      <c r="C87" s="101"/>
      <c r="D87" s="101"/>
      <c r="E87" s="101"/>
      <c r="F87" s="101"/>
      <c r="G87" s="101"/>
      <c r="H87" s="101"/>
      <c r="I87" s="102"/>
      <c r="J87" s="102"/>
      <c r="K87" s="102"/>
      <c r="L8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7" s="101"/>
    </row>
    <row r="88" spans="2:13" ht="18.75" x14ac:dyDescent="0.3">
      <c r="B88" s="105"/>
      <c r="C88" s="101"/>
      <c r="D88" s="101"/>
      <c r="E88" s="101"/>
      <c r="F88" s="101"/>
      <c r="G88" s="101"/>
      <c r="H88" s="101"/>
      <c r="I88" s="102"/>
      <c r="J88" s="102"/>
      <c r="K88" s="102"/>
      <c r="L8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8" s="101"/>
    </row>
    <row r="89" spans="2:13" ht="18.75" x14ac:dyDescent="0.3">
      <c r="B89" s="105"/>
      <c r="C89" s="101"/>
      <c r="D89" s="101"/>
      <c r="E89" s="101"/>
      <c r="F89" s="101"/>
      <c r="G89" s="101"/>
      <c r="H89" s="101"/>
      <c r="I89" s="102"/>
      <c r="J89" s="102"/>
      <c r="K89" s="102"/>
      <c r="L8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89" s="101"/>
    </row>
    <row r="90" spans="2:13" ht="18.75" x14ac:dyDescent="0.3">
      <c r="B90" s="105"/>
      <c r="C90" s="101"/>
      <c r="D90" s="101"/>
      <c r="E90" s="101"/>
      <c r="F90" s="101"/>
      <c r="G90" s="101"/>
      <c r="H90" s="101"/>
      <c r="I90" s="102"/>
      <c r="J90" s="102"/>
      <c r="K90" s="102"/>
      <c r="L9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0" s="101"/>
    </row>
    <row r="91" spans="2:13" ht="18.75" x14ac:dyDescent="0.3">
      <c r="B91" s="105"/>
      <c r="C91" s="101"/>
      <c r="D91" s="101"/>
      <c r="E91" s="101"/>
      <c r="F91" s="101"/>
      <c r="G91" s="101"/>
      <c r="H91" s="101"/>
      <c r="I91" s="102"/>
      <c r="J91" s="102"/>
      <c r="K91" s="102"/>
      <c r="L9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1" s="101"/>
    </row>
    <row r="92" spans="2:13" ht="18.75" x14ac:dyDescent="0.3">
      <c r="B92" s="105"/>
      <c r="C92" s="101"/>
      <c r="D92" s="101"/>
      <c r="E92" s="101"/>
      <c r="F92" s="101"/>
      <c r="G92" s="101"/>
      <c r="H92" s="101"/>
      <c r="I92" s="102"/>
      <c r="J92" s="102"/>
      <c r="K92" s="102"/>
      <c r="L9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2" s="101"/>
    </row>
    <row r="93" spans="2:13" ht="18.75" x14ac:dyDescent="0.3">
      <c r="B93" s="105"/>
      <c r="C93" s="101"/>
      <c r="D93" s="101"/>
      <c r="E93" s="101"/>
      <c r="F93" s="101"/>
      <c r="G93" s="101"/>
      <c r="H93" s="101"/>
      <c r="I93" s="102"/>
      <c r="J93" s="102"/>
      <c r="K93" s="102"/>
      <c r="L9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3" s="101"/>
    </row>
    <row r="94" spans="2:13" ht="18.75" x14ac:dyDescent="0.3">
      <c r="B94" s="105"/>
      <c r="C94" s="101"/>
      <c r="D94" s="101"/>
      <c r="E94" s="101"/>
      <c r="F94" s="101"/>
      <c r="G94" s="101"/>
      <c r="H94" s="101"/>
      <c r="I94" s="102"/>
      <c r="J94" s="102"/>
      <c r="K94" s="102"/>
      <c r="L9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4" s="101"/>
    </row>
    <row r="95" spans="2:13" ht="18.75" x14ac:dyDescent="0.3">
      <c r="B95" s="105"/>
      <c r="C95" s="101"/>
      <c r="D95" s="101"/>
      <c r="E95" s="101"/>
      <c r="F95" s="101"/>
      <c r="G95" s="101"/>
      <c r="H95" s="101"/>
      <c r="I95" s="102"/>
      <c r="J95" s="102"/>
      <c r="K95" s="102"/>
      <c r="L9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5" s="101"/>
    </row>
    <row r="96" spans="2:13" ht="18.75" x14ac:dyDescent="0.3">
      <c r="B96" s="105"/>
      <c r="C96" s="101"/>
      <c r="D96" s="101"/>
      <c r="E96" s="101"/>
      <c r="F96" s="101"/>
      <c r="G96" s="101"/>
      <c r="H96" s="101"/>
      <c r="I96" s="102"/>
      <c r="J96" s="102"/>
      <c r="K96" s="102"/>
      <c r="L9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6" s="101"/>
    </row>
    <row r="97" spans="2:13" ht="18.75" x14ac:dyDescent="0.3">
      <c r="B97" s="105"/>
      <c r="C97" s="101"/>
      <c r="D97" s="101"/>
      <c r="E97" s="101"/>
      <c r="F97" s="101"/>
      <c r="G97" s="101"/>
      <c r="H97" s="101"/>
      <c r="I97" s="102"/>
      <c r="J97" s="102"/>
      <c r="K97" s="102"/>
      <c r="L9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7" s="101"/>
    </row>
    <row r="98" spans="2:13" ht="18.75" x14ac:dyDescent="0.3">
      <c r="B98" s="105"/>
      <c r="C98" s="101"/>
      <c r="D98" s="101"/>
      <c r="E98" s="101"/>
      <c r="F98" s="101"/>
      <c r="G98" s="101"/>
      <c r="H98" s="101"/>
      <c r="I98" s="102"/>
      <c r="J98" s="102"/>
      <c r="K98" s="102"/>
      <c r="L9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8" s="101"/>
    </row>
    <row r="99" spans="2:13" ht="18.75" x14ac:dyDescent="0.3">
      <c r="B99" s="105"/>
      <c r="C99" s="101"/>
      <c r="D99" s="101"/>
      <c r="E99" s="101"/>
      <c r="F99" s="101"/>
      <c r="G99" s="101"/>
      <c r="H99" s="101"/>
      <c r="I99" s="102"/>
      <c r="J99" s="102"/>
      <c r="K99" s="102"/>
      <c r="L9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99" s="101"/>
    </row>
    <row r="100" spans="2:13" ht="18.75" x14ac:dyDescent="0.3">
      <c r="B100" s="105"/>
      <c r="C100" s="101"/>
      <c r="D100" s="101"/>
      <c r="E100" s="101"/>
      <c r="F100" s="101"/>
      <c r="G100" s="101"/>
      <c r="H100" s="101"/>
      <c r="I100" s="102"/>
      <c r="J100" s="102"/>
      <c r="K100" s="102"/>
      <c r="L10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0" s="101"/>
    </row>
    <row r="101" spans="2:13" ht="18.75" x14ac:dyDescent="0.3">
      <c r="B101" s="105"/>
      <c r="C101" s="101"/>
      <c r="D101" s="101"/>
      <c r="E101" s="101"/>
      <c r="F101" s="101"/>
      <c r="G101" s="101"/>
      <c r="H101" s="101"/>
      <c r="I101" s="102"/>
      <c r="J101" s="102"/>
      <c r="K101" s="102"/>
      <c r="L10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1" s="101"/>
    </row>
    <row r="102" spans="2:13" ht="18.75" x14ac:dyDescent="0.3">
      <c r="B102" s="105"/>
      <c r="C102" s="101"/>
      <c r="D102" s="101"/>
      <c r="E102" s="101"/>
      <c r="F102" s="101"/>
      <c r="G102" s="101"/>
      <c r="H102" s="101"/>
      <c r="I102" s="102"/>
      <c r="J102" s="102"/>
      <c r="K102" s="102"/>
      <c r="L10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2" s="101"/>
    </row>
    <row r="103" spans="2:13" ht="18.75" x14ac:dyDescent="0.3">
      <c r="B103" s="105"/>
      <c r="C103" s="101"/>
      <c r="D103" s="101"/>
      <c r="E103" s="101"/>
      <c r="F103" s="101"/>
      <c r="G103" s="101"/>
      <c r="H103" s="101"/>
      <c r="I103" s="102"/>
      <c r="J103" s="102"/>
      <c r="K103" s="102"/>
      <c r="L10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3" s="101"/>
    </row>
    <row r="104" spans="2:13" ht="18.75" x14ac:dyDescent="0.3">
      <c r="B104" s="105"/>
      <c r="C104" s="101"/>
      <c r="D104" s="101"/>
      <c r="E104" s="101"/>
      <c r="F104" s="101"/>
      <c r="G104" s="101"/>
      <c r="H104" s="101"/>
      <c r="I104" s="102"/>
      <c r="J104" s="102"/>
      <c r="K104" s="102"/>
      <c r="L10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4" s="101"/>
    </row>
    <row r="105" spans="2:13" ht="18.75" x14ac:dyDescent="0.3">
      <c r="B105" s="105"/>
      <c r="C105" s="101"/>
      <c r="D105" s="101"/>
      <c r="E105" s="101"/>
      <c r="F105" s="101"/>
      <c r="G105" s="101"/>
      <c r="H105" s="101"/>
      <c r="I105" s="102"/>
      <c r="J105" s="102"/>
      <c r="K105" s="102"/>
      <c r="L105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5" s="101"/>
    </row>
    <row r="106" spans="2:13" ht="18.75" x14ac:dyDescent="0.3">
      <c r="B106" s="105"/>
      <c r="C106" s="101"/>
      <c r="D106" s="101"/>
      <c r="E106" s="101"/>
      <c r="F106" s="101"/>
      <c r="G106" s="101"/>
      <c r="H106" s="101"/>
      <c r="I106" s="102"/>
      <c r="J106" s="102"/>
      <c r="K106" s="102"/>
      <c r="L106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6" s="101"/>
    </row>
    <row r="107" spans="2:13" ht="18.75" x14ac:dyDescent="0.3">
      <c r="B107" s="105"/>
      <c r="C107" s="101"/>
      <c r="D107" s="101"/>
      <c r="E107" s="101"/>
      <c r="F107" s="101"/>
      <c r="G107" s="101"/>
      <c r="H107" s="101"/>
      <c r="I107" s="102"/>
      <c r="J107" s="102"/>
      <c r="K107" s="102"/>
      <c r="L107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7" s="101"/>
    </row>
    <row r="108" spans="2:13" ht="18.75" x14ac:dyDescent="0.3">
      <c r="B108" s="124"/>
      <c r="C108" s="101"/>
      <c r="D108" s="101"/>
      <c r="E108" s="101"/>
      <c r="F108" s="101"/>
      <c r="G108" s="101"/>
      <c r="H108" s="101"/>
      <c r="I108" s="101"/>
      <c r="J108" s="101"/>
      <c r="K108" s="101"/>
      <c r="L108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8" s="101"/>
    </row>
    <row r="109" spans="2:13" ht="18.75" x14ac:dyDescent="0.3">
      <c r="B109" s="124"/>
      <c r="C109" s="101"/>
      <c r="D109" s="101"/>
      <c r="E109" s="101"/>
      <c r="F109" s="101"/>
      <c r="G109" s="101"/>
      <c r="H109" s="101"/>
      <c r="I109" s="101"/>
      <c r="J109" s="101"/>
      <c r="K109" s="101"/>
      <c r="L109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09" s="101"/>
    </row>
    <row r="110" spans="2:13" ht="18.75" x14ac:dyDescent="0.3">
      <c r="B110" s="124"/>
      <c r="C110" s="101"/>
      <c r="D110" s="101"/>
      <c r="E110" s="101"/>
      <c r="F110" s="101"/>
      <c r="G110" s="101"/>
      <c r="H110" s="101"/>
      <c r="I110" s="101"/>
      <c r="J110" s="101"/>
      <c r="K110" s="101"/>
      <c r="L110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10" s="101"/>
    </row>
    <row r="111" spans="2:13" ht="18.75" x14ac:dyDescent="0.3">
      <c r="B111" s="124"/>
      <c r="C111" s="101"/>
      <c r="D111" s="101"/>
      <c r="E111" s="101"/>
      <c r="F111" s="101"/>
      <c r="G111" s="101"/>
      <c r="H111" s="101"/>
      <c r="I111" s="101"/>
      <c r="J111" s="101"/>
      <c r="K111" s="101"/>
      <c r="L111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11" s="101"/>
    </row>
    <row r="112" spans="2:13" ht="18.75" x14ac:dyDescent="0.3">
      <c r="B112" s="124"/>
      <c r="C112" s="101"/>
      <c r="D112" s="101"/>
      <c r="E112" s="101"/>
      <c r="F112" s="101"/>
      <c r="G112" s="101"/>
      <c r="H112" s="101"/>
      <c r="I112" s="101"/>
      <c r="J112" s="101"/>
      <c r="K112" s="101"/>
      <c r="L112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12" s="101"/>
    </row>
    <row r="113" spans="2:16" ht="18.75" x14ac:dyDescent="0.3">
      <c r="B113" s="124"/>
      <c r="C113" s="101"/>
      <c r="D113" s="101"/>
      <c r="E113" s="101"/>
      <c r="F113" s="101"/>
      <c r="G113" s="101"/>
      <c r="H113" s="101"/>
      <c r="I113" s="101"/>
      <c r="J113" s="101"/>
      <c r="K113" s="101"/>
      <c r="L113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13" s="101"/>
    </row>
    <row r="114" spans="2:16" ht="18.75" x14ac:dyDescent="0.3">
      <c r="B114" s="124"/>
      <c r="C114" s="101"/>
      <c r="D114" s="101"/>
      <c r="E114" s="101"/>
      <c r="F114" s="101"/>
      <c r="G114" s="101"/>
      <c r="H114" s="101"/>
      <c r="I114" s="101"/>
      <c r="J114" s="101"/>
      <c r="K114" s="101"/>
      <c r="L114" s="98">
        <f>Table24[[#This Row],[ايام العمل عمل ]]*Table24[[#This Row],[حسب اليوم الواحد]]+Table24[[#This Row],[اضافي ]]+Table24[[#This Row],[بدل اجازة ]]-Table24[[#This Row],[سلف ]]-Table24[[#This Row],[تحميلات ]]-Table24[[#This Row],[خصم ]]</f>
        <v>0</v>
      </c>
      <c r="M114" s="101"/>
    </row>
    <row r="115" spans="2:16" ht="36.75" customHeight="1" x14ac:dyDescent="0.3">
      <c r="B115" s="101"/>
      <c r="C115" s="99"/>
      <c r="D115" s="99"/>
      <c r="E115" s="99"/>
      <c r="F115" s="99"/>
      <c r="G115" s="99"/>
      <c r="H115" s="99"/>
      <c r="I115" s="99"/>
      <c r="J115" s="99"/>
      <c r="K115" s="99"/>
      <c r="L115" s="98"/>
      <c r="M115" s="101"/>
      <c r="P115" s="63">
        <f>Table24[[#This Row],[سلف ]]+Table24[[#This Row],[تحميلات ]]+Table24[[#This Row],[الصافي ]]</f>
        <v>0</v>
      </c>
    </row>
    <row r="116" spans="2:16" ht="18.75" x14ac:dyDescent="0.3">
      <c r="B116" s="101"/>
      <c r="C116" s="101"/>
      <c r="D116" s="101"/>
      <c r="E116" s="101"/>
      <c r="F116" s="101"/>
      <c r="G116" s="101"/>
      <c r="H116" s="101"/>
      <c r="I116" s="101"/>
      <c r="J116" s="101"/>
      <c r="K116" s="101"/>
      <c r="L116" s="98"/>
      <c r="M116" s="101"/>
    </row>
    <row r="117" spans="2:16" ht="18.75" x14ac:dyDescent="0.25">
      <c r="L117" s="123"/>
    </row>
    <row r="118" spans="2:16" ht="18.75" x14ac:dyDescent="0.25">
      <c r="L118" s="123"/>
    </row>
    <row r="119" spans="2:16" ht="18.75" x14ac:dyDescent="0.25">
      <c r="L119" s="123"/>
    </row>
    <row r="120" spans="2:16" ht="18.75" x14ac:dyDescent="0.25">
      <c r="L120" s="123"/>
    </row>
    <row r="121" spans="2:16" ht="18.75" x14ac:dyDescent="0.25">
      <c r="L121" s="123"/>
    </row>
    <row r="122" spans="2:16" ht="18.75" x14ac:dyDescent="0.25">
      <c r="L122" s="123"/>
    </row>
    <row r="123" spans="2:16" ht="18.75" x14ac:dyDescent="0.25">
      <c r="L123" s="123"/>
    </row>
    <row r="124" spans="2:16" ht="18.75" x14ac:dyDescent="0.25">
      <c r="L124" s="12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3:G37"/>
  <sheetViews>
    <sheetView showGridLines="0" rightToLeft="1" tabSelected="1" topLeftCell="A22" workbookViewId="0">
      <selection activeCell="I37" sqref="I37"/>
    </sheetView>
  </sheetViews>
  <sheetFormatPr defaultRowHeight="15" x14ac:dyDescent="0.25"/>
  <cols>
    <col min="4" max="4" width="29.140625" customWidth="1"/>
    <col min="5" max="5" width="19.42578125" style="29" customWidth="1"/>
    <col min="6" max="6" width="18.85546875" style="29" customWidth="1"/>
  </cols>
  <sheetData>
    <row r="3" spans="4:6" ht="30.75" customHeight="1" x14ac:dyDescent="0.25">
      <c r="D3" s="149" t="s">
        <v>2</v>
      </c>
      <c r="E3" s="150" t="s">
        <v>376</v>
      </c>
      <c r="F3" s="150" t="s">
        <v>377</v>
      </c>
    </row>
    <row r="4" spans="4:6" ht="22.5" customHeight="1" x14ac:dyDescent="0.35">
      <c r="D4" s="151" t="s">
        <v>378</v>
      </c>
      <c r="E4" s="152"/>
      <c r="F4" s="153">
        <v>199871</v>
      </c>
    </row>
    <row r="5" spans="4:6" ht="18.75" x14ac:dyDescent="0.3">
      <c r="D5" s="154" t="s">
        <v>28</v>
      </c>
      <c r="E5" s="155">
        <v>866</v>
      </c>
      <c r="F5" s="156"/>
    </row>
    <row r="6" spans="4:6" ht="18.75" x14ac:dyDescent="0.3">
      <c r="D6" s="154" t="s">
        <v>29</v>
      </c>
      <c r="E6" s="155">
        <v>6530</v>
      </c>
      <c r="F6" s="156"/>
    </row>
    <row r="7" spans="4:6" ht="18.75" x14ac:dyDescent="0.3">
      <c r="D7" s="154" t="s">
        <v>395</v>
      </c>
      <c r="E7" s="155">
        <v>4623</v>
      </c>
      <c r="F7" s="156"/>
    </row>
    <row r="8" spans="4:6" ht="18.75" x14ac:dyDescent="0.3">
      <c r="D8" s="154" t="s">
        <v>30</v>
      </c>
      <c r="E8" s="155">
        <v>540</v>
      </c>
      <c r="F8" s="156"/>
    </row>
    <row r="9" spans="4:6" ht="22.5" customHeight="1" x14ac:dyDescent="0.35">
      <c r="D9" s="151" t="s">
        <v>379</v>
      </c>
      <c r="E9" s="152"/>
      <c r="F9" s="161">
        <f>F4-E5-E6-E7-E8</f>
        <v>187312</v>
      </c>
    </row>
    <row r="10" spans="4:6" ht="18.75" x14ac:dyDescent="0.3">
      <c r="D10" s="157" t="s">
        <v>380</v>
      </c>
      <c r="E10" s="158">
        <v>70747.399999999994</v>
      </c>
      <c r="F10" s="156"/>
    </row>
    <row r="11" spans="4:6" ht="18.75" x14ac:dyDescent="0.3">
      <c r="D11" s="154" t="s">
        <v>5</v>
      </c>
      <c r="E11" s="155">
        <v>110650.92</v>
      </c>
      <c r="F11" s="156"/>
    </row>
    <row r="12" spans="4:6" ht="18.75" x14ac:dyDescent="0.3">
      <c r="D12" s="154" t="s">
        <v>381</v>
      </c>
      <c r="E12" s="155">
        <v>69355</v>
      </c>
      <c r="F12" s="156"/>
    </row>
    <row r="13" spans="4:6" ht="22.5" customHeight="1" x14ac:dyDescent="0.25">
      <c r="D13" s="151" t="s">
        <v>382</v>
      </c>
      <c r="E13" s="152">
        <f>E10+E11+E12</f>
        <v>250753.32</v>
      </c>
      <c r="F13" s="156"/>
    </row>
    <row r="14" spans="4:6" ht="18.75" x14ac:dyDescent="0.3">
      <c r="D14" s="157" t="s">
        <v>383</v>
      </c>
      <c r="E14" s="158">
        <v>109258.6</v>
      </c>
      <c r="F14" s="156"/>
    </row>
    <row r="15" spans="4:6" ht="22.5" customHeight="1" x14ac:dyDescent="0.3">
      <c r="D15" s="162" t="s">
        <v>384</v>
      </c>
      <c r="E15" s="152"/>
      <c r="F15" s="158">
        <v>141494</v>
      </c>
    </row>
    <row r="16" spans="4:6" ht="22.5" customHeight="1" x14ac:dyDescent="0.35">
      <c r="D16" s="151" t="s">
        <v>385</v>
      </c>
      <c r="E16" s="152"/>
      <c r="F16" s="153">
        <f>F9-F15</f>
        <v>45818</v>
      </c>
    </row>
    <row r="17" spans="4:6" ht="18.75" x14ac:dyDescent="0.3">
      <c r="D17" s="157" t="s">
        <v>386</v>
      </c>
      <c r="E17" s="158">
        <v>0</v>
      </c>
      <c r="F17" s="159"/>
    </row>
    <row r="18" spans="4:6" ht="18.75" x14ac:dyDescent="0.3">
      <c r="D18" s="157" t="s">
        <v>387</v>
      </c>
      <c r="E18" s="158">
        <v>0</v>
      </c>
      <c r="F18" s="159"/>
    </row>
    <row r="19" spans="4:6" ht="18.75" x14ac:dyDescent="0.3">
      <c r="D19" s="157" t="s">
        <v>388</v>
      </c>
      <c r="E19" s="158">
        <v>0</v>
      </c>
      <c r="F19" s="159"/>
    </row>
    <row r="20" spans="4:6" ht="18.75" x14ac:dyDescent="0.3">
      <c r="D20" s="154" t="s">
        <v>12</v>
      </c>
      <c r="E20" s="155">
        <v>1200</v>
      </c>
      <c r="F20" s="156"/>
    </row>
    <row r="21" spans="4:6" ht="18.75" x14ac:dyDescent="0.3">
      <c r="D21" s="154" t="s">
        <v>389</v>
      </c>
      <c r="E21" s="155">
        <v>90</v>
      </c>
      <c r="F21" s="156"/>
    </row>
    <row r="22" spans="4:6" ht="18.75" x14ac:dyDescent="0.3">
      <c r="D22" s="154" t="s">
        <v>390</v>
      </c>
      <c r="E22" s="155">
        <v>2320</v>
      </c>
      <c r="F22" s="156"/>
    </row>
    <row r="23" spans="4:6" ht="18.75" x14ac:dyDescent="0.3">
      <c r="D23" s="157" t="s">
        <v>391</v>
      </c>
      <c r="E23" s="158">
        <v>75558</v>
      </c>
      <c r="F23" s="156"/>
    </row>
    <row r="24" spans="4:6" ht="18.75" x14ac:dyDescent="0.3">
      <c r="D24" s="154" t="s">
        <v>396</v>
      </c>
      <c r="E24" s="155">
        <v>250</v>
      </c>
      <c r="F24" s="156"/>
    </row>
    <row r="25" spans="4:6" ht="21" x14ac:dyDescent="0.35">
      <c r="D25" s="154" t="s">
        <v>402</v>
      </c>
      <c r="E25" s="156"/>
      <c r="F25" s="160">
        <f>E17+E18+E19+E20+E21+E22+E23+E24</f>
        <v>79418</v>
      </c>
    </row>
    <row r="26" spans="4:6" ht="22.5" customHeight="1" x14ac:dyDescent="0.35">
      <c r="D26" s="151" t="s">
        <v>399</v>
      </c>
      <c r="E26" s="152"/>
      <c r="F26" s="160">
        <f>F16-F25</f>
        <v>-33600</v>
      </c>
    </row>
    <row r="27" spans="4:6" ht="18.75" x14ac:dyDescent="0.3">
      <c r="D27" s="154" t="s">
        <v>400</v>
      </c>
      <c r="E27" s="155">
        <v>0</v>
      </c>
      <c r="F27" s="156"/>
    </row>
    <row r="28" spans="4:6" ht="22.5" customHeight="1" x14ac:dyDescent="0.35">
      <c r="D28" s="151" t="s">
        <v>401</v>
      </c>
      <c r="E28" s="152"/>
      <c r="F28" s="160">
        <f>F26-E27</f>
        <v>-33600</v>
      </c>
    </row>
    <row r="30" spans="4:6" ht="18.75" x14ac:dyDescent="0.3">
      <c r="D30" s="157" t="s">
        <v>392</v>
      </c>
      <c r="E30" s="158">
        <v>30920</v>
      </c>
      <c r="F30" s="148"/>
    </row>
    <row r="31" spans="4:6" ht="18.75" x14ac:dyDescent="0.3">
      <c r="D31" s="157" t="s">
        <v>393</v>
      </c>
      <c r="E31" s="158">
        <v>7080</v>
      </c>
      <c r="F31" s="148"/>
    </row>
    <row r="32" spans="4:6" ht="18.75" x14ac:dyDescent="0.3">
      <c r="D32" s="157" t="s">
        <v>394</v>
      </c>
      <c r="E32" s="158">
        <v>122</v>
      </c>
      <c r="F32" s="148"/>
    </row>
    <row r="33" spans="4:7" ht="18.75" x14ac:dyDescent="0.3">
      <c r="D33" s="157" t="s">
        <v>52</v>
      </c>
      <c r="E33" s="158">
        <v>915</v>
      </c>
      <c r="F33" s="148"/>
    </row>
    <row r="34" spans="4:7" ht="18.75" x14ac:dyDescent="0.3">
      <c r="D34" s="157" t="s">
        <v>53</v>
      </c>
      <c r="E34" s="158">
        <v>273</v>
      </c>
      <c r="F34" s="148"/>
    </row>
    <row r="35" spans="4:7" ht="28.5" customHeight="1" x14ac:dyDescent="0.25">
      <c r="D35" s="163" t="s">
        <v>397</v>
      </c>
      <c r="E35" s="164">
        <f>SUM(E30:E34)</f>
        <v>39310</v>
      </c>
    </row>
    <row r="37" spans="4:7" ht="36" customHeight="1" x14ac:dyDescent="0.25">
      <c r="D37" s="192" t="s">
        <v>398</v>
      </c>
      <c r="E37" s="193"/>
      <c r="F37" s="195">
        <f>F28</f>
        <v>-33600</v>
      </c>
      <c r="G37" s="194"/>
    </row>
  </sheetData>
  <mergeCells count="1">
    <mergeCell ref="D37:E3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rightToLeft="1" workbookViewId="0">
      <selection activeCell="E49" sqref="E49"/>
    </sheetView>
  </sheetViews>
  <sheetFormatPr defaultRowHeight="15" x14ac:dyDescent="0.25"/>
  <cols>
    <col min="1" max="1" width="12.42578125" customWidth="1"/>
    <col min="2" max="2" width="17.85546875" bestFit="1" customWidth="1"/>
    <col min="3" max="3" width="17.7109375" customWidth="1"/>
    <col min="4" max="4" width="26.42578125" style="29" customWidth="1"/>
    <col min="5" max="5" width="57.140625" customWidth="1"/>
    <col min="6" max="6" width="20" bestFit="1" customWidth="1"/>
    <col min="7" max="7" width="12" bestFit="1" customWidth="1"/>
    <col min="8" max="8" width="17.28515625" bestFit="1" customWidth="1"/>
    <col min="9" max="9" width="13.85546875" customWidth="1"/>
    <col min="10" max="10" width="20.28515625" customWidth="1"/>
    <col min="11" max="11" width="18.140625" bestFit="1" customWidth="1"/>
    <col min="12" max="12" width="16.42578125" bestFit="1" customWidth="1"/>
    <col min="13" max="13" width="14.28515625" bestFit="1" customWidth="1"/>
    <col min="14" max="14" width="13.42578125" customWidth="1"/>
    <col min="17" max="17" width="10.42578125" bestFit="1" customWidth="1"/>
    <col min="18" max="18" width="23.42578125" bestFit="1" customWidth="1"/>
    <col min="19" max="19" width="23.42578125" customWidth="1"/>
    <col min="20" max="20" width="23.42578125" bestFit="1" customWidth="1"/>
    <col min="21" max="21" width="23.42578125" customWidth="1"/>
    <col min="22" max="22" width="26" bestFit="1" customWidth="1"/>
    <col min="23" max="28" width="26" customWidth="1"/>
    <col min="29" max="29" width="14.28515625" bestFit="1" customWidth="1"/>
  </cols>
  <sheetData>
    <row r="1" spans="1:29" ht="15.75" thickBot="1" x14ac:dyDescent="0.3"/>
    <row r="2" spans="1:29" ht="35.25" customHeight="1" x14ac:dyDescent="0.25">
      <c r="A2" s="20" t="s">
        <v>0</v>
      </c>
      <c r="B2" s="21" t="s">
        <v>1</v>
      </c>
      <c r="C2" s="21" t="s">
        <v>2</v>
      </c>
      <c r="D2" s="30" t="s">
        <v>3</v>
      </c>
      <c r="E2" s="23" t="s">
        <v>2</v>
      </c>
      <c r="F2" s="23" t="s">
        <v>4</v>
      </c>
      <c r="G2" s="24" t="s">
        <v>5</v>
      </c>
      <c r="H2" s="24" t="s">
        <v>275</v>
      </c>
      <c r="I2" s="24" t="s">
        <v>9</v>
      </c>
      <c r="J2" s="24" t="s">
        <v>6</v>
      </c>
      <c r="K2" s="24" t="s">
        <v>7</v>
      </c>
      <c r="L2" s="24" t="s">
        <v>8</v>
      </c>
      <c r="M2" s="24" t="s">
        <v>10</v>
      </c>
      <c r="N2" s="24" t="s">
        <v>11</v>
      </c>
      <c r="O2" s="24" t="s">
        <v>12</v>
      </c>
      <c r="P2" s="24" t="s">
        <v>13</v>
      </c>
      <c r="Q2" s="24" t="s">
        <v>14</v>
      </c>
      <c r="R2" s="24" t="s">
        <v>39</v>
      </c>
      <c r="S2" s="24" t="s">
        <v>51</v>
      </c>
      <c r="T2" s="24" t="s">
        <v>40</v>
      </c>
      <c r="U2" s="24" t="s">
        <v>52</v>
      </c>
      <c r="V2" s="24" t="s">
        <v>41</v>
      </c>
      <c r="W2" s="24" t="s">
        <v>53</v>
      </c>
      <c r="X2" s="24" t="s">
        <v>106</v>
      </c>
      <c r="Y2" s="24" t="s">
        <v>235</v>
      </c>
      <c r="Z2" s="24" t="s">
        <v>241</v>
      </c>
      <c r="AA2" s="24"/>
      <c r="AB2" s="24"/>
      <c r="AC2" s="24" t="s">
        <v>15</v>
      </c>
    </row>
    <row r="3" spans="1:29" ht="27" customHeight="1" x14ac:dyDescent="0.25">
      <c r="A3" s="3"/>
      <c r="B3" s="1"/>
      <c r="C3" s="1" t="s">
        <v>27</v>
      </c>
      <c r="D3" s="27"/>
      <c r="E3" s="2"/>
      <c r="F3" s="25">
        <f>SUM(G3:AC3)</f>
        <v>0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ht="27" customHeight="1" x14ac:dyDescent="0.25">
      <c r="A4" s="3"/>
      <c r="B4" s="1"/>
      <c r="C4" s="1" t="s">
        <v>28</v>
      </c>
      <c r="D4" s="27"/>
      <c r="E4" s="2"/>
      <c r="F4" s="25">
        <f t="shared" ref="F4:F49" si="0">SUM(G4:AC4)</f>
        <v>0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29" ht="27" customHeight="1" x14ac:dyDescent="0.25">
      <c r="A5" s="3"/>
      <c r="B5" s="1"/>
      <c r="C5" s="1" t="s">
        <v>29</v>
      </c>
      <c r="D5" s="27"/>
      <c r="E5" s="2"/>
      <c r="F5" s="25">
        <f t="shared" si="0"/>
        <v>0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ht="27" customHeight="1" x14ac:dyDescent="0.25">
      <c r="A6" s="3"/>
      <c r="B6" s="1"/>
      <c r="C6" s="1" t="s">
        <v>30</v>
      </c>
      <c r="D6" s="27"/>
      <c r="E6" s="2"/>
      <c r="F6" s="25">
        <f t="shared" si="0"/>
        <v>0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27" customHeight="1" x14ac:dyDescent="0.25">
      <c r="A7" s="3"/>
      <c r="B7" s="1"/>
      <c r="C7" s="1"/>
      <c r="D7" s="27"/>
      <c r="E7" s="2"/>
      <c r="F7" s="25">
        <f t="shared" si="0"/>
        <v>0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27" customHeight="1" x14ac:dyDescent="0.25">
      <c r="A8" s="3"/>
      <c r="B8" s="1"/>
      <c r="C8" s="1"/>
      <c r="D8" s="27"/>
      <c r="E8" s="2"/>
      <c r="F8" s="25">
        <f t="shared" si="0"/>
        <v>0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27" customHeight="1" x14ac:dyDescent="0.25">
      <c r="A9" s="3"/>
      <c r="B9" s="1"/>
      <c r="C9" s="1"/>
      <c r="D9" s="27"/>
      <c r="E9" s="2"/>
      <c r="F9" s="25">
        <f t="shared" si="0"/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27" customHeight="1" x14ac:dyDescent="0.25">
      <c r="A10" s="3"/>
      <c r="B10" s="1"/>
      <c r="C10" s="1"/>
      <c r="D10" s="27"/>
      <c r="E10" s="2"/>
      <c r="F10" s="25">
        <f t="shared" si="0"/>
        <v>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27" customHeight="1" x14ac:dyDescent="0.25">
      <c r="A11" s="3"/>
      <c r="B11" s="1"/>
      <c r="C11" s="1"/>
      <c r="D11" s="27"/>
      <c r="E11" s="2"/>
      <c r="F11" s="25">
        <f t="shared" si="0"/>
        <v>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ht="27" customHeight="1" x14ac:dyDescent="0.25">
      <c r="A12" s="3"/>
      <c r="B12" s="1"/>
      <c r="C12" s="1"/>
      <c r="D12" s="27"/>
      <c r="E12" s="2"/>
      <c r="F12" s="25">
        <f t="shared" si="0"/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27" customHeight="1" x14ac:dyDescent="0.25">
      <c r="A13" s="3"/>
      <c r="B13" s="1"/>
      <c r="C13" s="1"/>
      <c r="D13" s="27"/>
      <c r="E13" s="2"/>
      <c r="F13" s="25">
        <f t="shared" si="0"/>
        <v>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27" customHeight="1" x14ac:dyDescent="0.25">
      <c r="A14" s="3"/>
      <c r="B14" s="1"/>
      <c r="C14" s="1"/>
      <c r="D14" s="27"/>
      <c r="E14" s="2"/>
      <c r="F14" s="25">
        <f t="shared" si="0"/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7" customHeight="1" x14ac:dyDescent="0.25">
      <c r="A15" s="3"/>
      <c r="B15" s="1"/>
      <c r="C15" s="1"/>
      <c r="D15" s="27"/>
      <c r="E15" s="2"/>
      <c r="F15" s="25">
        <f t="shared" si="0"/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27" customHeight="1" x14ac:dyDescent="0.25">
      <c r="A16" s="3"/>
      <c r="B16" s="1"/>
      <c r="C16" s="1"/>
      <c r="D16" s="27"/>
      <c r="E16" s="2"/>
      <c r="F16" s="25">
        <f t="shared" si="0"/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27" customHeight="1" x14ac:dyDescent="0.25">
      <c r="A17" s="3"/>
      <c r="B17" s="1"/>
      <c r="C17" s="1"/>
      <c r="D17" s="27"/>
      <c r="E17" s="2"/>
      <c r="F17" s="25">
        <f t="shared" si="0"/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27" customHeight="1" x14ac:dyDescent="0.25">
      <c r="A18" s="3"/>
      <c r="B18" s="1"/>
      <c r="C18" s="1"/>
      <c r="D18" s="27"/>
      <c r="E18" s="2"/>
      <c r="F18" s="25">
        <f t="shared" si="0"/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27" customHeight="1" x14ac:dyDescent="0.25">
      <c r="A19" s="3"/>
      <c r="B19" s="1"/>
      <c r="C19" s="1"/>
      <c r="D19" s="27"/>
      <c r="E19" s="2"/>
      <c r="F19" s="25">
        <f t="shared" si="0"/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27" customHeight="1" x14ac:dyDescent="0.25">
      <c r="A20" s="3"/>
      <c r="B20" s="1"/>
      <c r="C20" s="1"/>
      <c r="D20" s="27"/>
      <c r="E20" s="2"/>
      <c r="F20" s="25">
        <f t="shared" si="0"/>
        <v>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27" customHeight="1" x14ac:dyDescent="0.25">
      <c r="A21" s="3"/>
      <c r="B21" s="1"/>
      <c r="C21" s="1"/>
      <c r="D21" s="27"/>
      <c r="E21" s="2"/>
      <c r="F21" s="25">
        <f t="shared" si="0"/>
        <v>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ht="27" customHeight="1" x14ac:dyDescent="0.25">
      <c r="A22" s="3"/>
      <c r="B22" s="1"/>
      <c r="C22" s="1"/>
      <c r="D22" s="27"/>
      <c r="E22" s="2"/>
      <c r="F22" s="25">
        <f t="shared" si="0"/>
        <v>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ht="27" customHeight="1" x14ac:dyDescent="0.25">
      <c r="A23" s="3"/>
      <c r="B23" s="1"/>
      <c r="C23" s="1"/>
      <c r="D23" s="27"/>
      <c r="E23" s="2"/>
      <c r="F23" s="25">
        <f t="shared" si="0"/>
        <v>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ht="27" customHeight="1" x14ac:dyDescent="0.25">
      <c r="A24" s="3"/>
      <c r="B24" s="1"/>
      <c r="C24" s="1"/>
      <c r="D24" s="27"/>
      <c r="E24" s="2"/>
      <c r="F24" s="25">
        <f t="shared" si="0"/>
        <v>0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ht="27" customHeight="1" x14ac:dyDescent="0.25">
      <c r="A25" s="3"/>
      <c r="B25" s="1"/>
      <c r="C25" s="1"/>
      <c r="D25" s="27"/>
      <c r="E25" s="2"/>
      <c r="F25" s="25">
        <f t="shared" si="0"/>
        <v>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ht="27" customHeight="1" x14ac:dyDescent="0.25">
      <c r="A26" s="3"/>
      <c r="B26" s="1"/>
      <c r="C26" s="1"/>
      <c r="D26" s="27"/>
      <c r="E26" s="2"/>
      <c r="F26" s="25">
        <f t="shared" si="0"/>
        <v>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ht="27" customHeight="1" x14ac:dyDescent="0.25">
      <c r="A27" s="3"/>
      <c r="B27" s="1"/>
      <c r="C27" s="1"/>
      <c r="D27" s="27"/>
      <c r="E27" s="2"/>
      <c r="F27" s="25">
        <f t="shared" si="0"/>
        <v>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ht="27" customHeight="1" x14ac:dyDescent="0.25">
      <c r="A28" s="3"/>
      <c r="B28" s="1"/>
      <c r="C28" s="1"/>
      <c r="D28" s="27"/>
      <c r="E28" s="2"/>
      <c r="F28" s="25">
        <f t="shared" si="0"/>
        <v>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7" customHeight="1" x14ac:dyDescent="0.25">
      <c r="A29" s="3"/>
      <c r="B29" s="1"/>
      <c r="C29" s="1"/>
      <c r="D29" s="27"/>
      <c r="E29" s="2"/>
      <c r="F29" s="25">
        <f t="shared" si="0"/>
        <v>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ht="27" customHeight="1" x14ac:dyDescent="0.25">
      <c r="A30" s="3"/>
      <c r="B30" s="1"/>
      <c r="C30" s="1"/>
      <c r="D30" s="27"/>
      <c r="E30" s="2"/>
      <c r="F30" s="25">
        <f t="shared" si="0"/>
        <v>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ht="27" customHeight="1" x14ac:dyDescent="0.25">
      <c r="A31" s="3"/>
      <c r="B31" s="1"/>
      <c r="C31" s="1"/>
      <c r="D31" s="27"/>
      <c r="E31" s="2"/>
      <c r="F31" s="25">
        <f t="shared" si="0"/>
        <v>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27" customHeight="1" x14ac:dyDescent="0.25">
      <c r="A32" s="3"/>
      <c r="B32" s="1"/>
      <c r="C32" s="1"/>
      <c r="D32" s="27"/>
      <c r="E32" s="2"/>
      <c r="F32" s="25">
        <f t="shared" si="0"/>
        <v>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ht="27" customHeight="1" x14ac:dyDescent="0.25">
      <c r="A33" s="3"/>
      <c r="B33" s="1"/>
      <c r="C33" s="1"/>
      <c r="D33" s="27"/>
      <c r="E33" s="2"/>
      <c r="F33" s="25">
        <f t="shared" si="0"/>
        <v>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ht="27" customHeight="1" x14ac:dyDescent="0.25">
      <c r="A34" s="3"/>
      <c r="B34" s="1"/>
      <c r="C34" s="1"/>
      <c r="D34" s="27"/>
      <c r="E34" s="2"/>
      <c r="F34" s="25">
        <f t="shared" si="0"/>
        <v>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ht="27" customHeight="1" x14ac:dyDescent="0.25">
      <c r="A35" s="3"/>
      <c r="B35" s="1"/>
      <c r="C35" s="1"/>
      <c r="D35" s="27"/>
      <c r="E35" s="2"/>
      <c r="F35" s="25">
        <f t="shared" si="0"/>
        <v>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ht="27" customHeight="1" x14ac:dyDescent="0.25">
      <c r="A36" s="3"/>
      <c r="B36" s="1"/>
      <c r="C36" s="1"/>
      <c r="D36" s="27"/>
      <c r="E36" s="2"/>
      <c r="F36" s="25">
        <f t="shared" si="0"/>
        <v>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ht="27" customHeight="1" x14ac:dyDescent="0.25">
      <c r="A37" s="3"/>
      <c r="B37" s="1"/>
      <c r="C37" s="1"/>
      <c r="D37" s="27"/>
      <c r="E37" s="2"/>
      <c r="F37" s="25">
        <f t="shared" si="0"/>
        <v>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ht="27" customHeight="1" x14ac:dyDescent="0.25">
      <c r="A38" s="3"/>
      <c r="B38" s="1"/>
      <c r="C38" s="1"/>
      <c r="D38" s="27"/>
      <c r="E38" s="2"/>
      <c r="F38" s="25">
        <f t="shared" si="0"/>
        <v>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ht="27" customHeight="1" x14ac:dyDescent="0.25">
      <c r="A39" s="3"/>
      <c r="B39" s="1"/>
      <c r="C39" s="1"/>
      <c r="D39" s="27"/>
      <c r="E39" s="2"/>
      <c r="F39" s="25">
        <f t="shared" si="0"/>
        <v>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ht="27" customHeight="1" x14ac:dyDescent="0.25">
      <c r="A40" s="3"/>
      <c r="B40" s="1"/>
      <c r="C40" s="1"/>
      <c r="D40" s="27"/>
      <c r="E40" s="2"/>
      <c r="F40" s="25">
        <f t="shared" si="0"/>
        <v>0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27" customHeight="1" x14ac:dyDescent="0.25">
      <c r="A41" s="3"/>
      <c r="B41" s="1"/>
      <c r="C41" s="1"/>
      <c r="D41" s="27"/>
      <c r="E41" s="2"/>
      <c r="F41" s="25">
        <f t="shared" si="0"/>
        <v>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ht="27" customHeight="1" x14ac:dyDescent="0.25">
      <c r="A42" s="3"/>
      <c r="B42" s="1"/>
      <c r="C42" s="1"/>
      <c r="D42" s="27"/>
      <c r="E42" s="2"/>
      <c r="F42" s="25">
        <f t="shared" si="0"/>
        <v>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ht="27" customHeight="1" x14ac:dyDescent="0.25">
      <c r="A43" s="3"/>
      <c r="B43" s="1"/>
      <c r="C43" s="1"/>
      <c r="D43" s="27"/>
      <c r="E43" s="2"/>
      <c r="F43" s="25">
        <f t="shared" si="0"/>
        <v>0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ht="27" customHeight="1" x14ac:dyDescent="0.25">
      <c r="A44" s="3"/>
      <c r="B44" s="1"/>
      <c r="C44" s="1"/>
      <c r="D44" s="27"/>
      <c r="E44" s="2"/>
      <c r="F44" s="25">
        <f t="shared" si="0"/>
        <v>0</v>
      </c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ht="27" customHeight="1" x14ac:dyDescent="0.25">
      <c r="A45" s="3"/>
      <c r="B45" s="1"/>
      <c r="C45" s="1"/>
      <c r="D45" s="27"/>
      <c r="E45" s="2"/>
      <c r="F45" s="25">
        <f t="shared" si="0"/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ht="27" customHeight="1" x14ac:dyDescent="0.25">
      <c r="A46" s="3"/>
      <c r="B46" s="1"/>
      <c r="C46" s="1"/>
      <c r="D46" s="27"/>
      <c r="E46" s="2"/>
      <c r="F46" s="25">
        <f t="shared" si="0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ht="27" customHeight="1" x14ac:dyDescent="0.25">
      <c r="A47" s="3"/>
      <c r="B47" s="1"/>
      <c r="C47" s="1"/>
      <c r="D47" s="27"/>
      <c r="E47" s="2"/>
      <c r="F47" s="25">
        <f t="shared" si="0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ht="27" customHeight="1" x14ac:dyDescent="0.25">
      <c r="A48" s="3"/>
      <c r="B48" s="1"/>
      <c r="C48" s="1"/>
      <c r="D48" s="27"/>
      <c r="E48" s="2"/>
      <c r="F48" s="25">
        <f t="shared" si="0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ht="27" customHeight="1" x14ac:dyDescent="0.25">
      <c r="A49" s="3"/>
      <c r="B49" s="1"/>
      <c r="C49" s="1"/>
      <c r="D49" s="27"/>
      <c r="E49" s="2"/>
      <c r="F49" s="25">
        <f t="shared" si="0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ht="27" customHeight="1" thickBot="1" x14ac:dyDescent="0.3">
      <c r="A50" s="5"/>
      <c r="B50" s="6"/>
      <c r="C50" s="6"/>
      <c r="D50" s="31">
        <f>D3-D4-D5-D6</f>
        <v>0</v>
      </c>
      <c r="E50" s="2"/>
      <c r="F50" s="25">
        <f>SUM(F3:F49)</f>
        <v>0</v>
      </c>
      <c r="G50" s="25">
        <f t="shared" ref="G50:AC50" si="1">SUM(G3:G49)</f>
        <v>0</v>
      </c>
      <c r="H50" s="25">
        <f t="shared" si="1"/>
        <v>0</v>
      </c>
      <c r="I50" s="25">
        <f t="shared" si="1"/>
        <v>0</v>
      </c>
      <c r="J50" s="25">
        <f t="shared" si="1"/>
        <v>0</v>
      </c>
      <c r="K50" s="25">
        <f t="shared" si="1"/>
        <v>0</v>
      </c>
      <c r="L50" s="25">
        <f t="shared" si="1"/>
        <v>0</v>
      </c>
      <c r="M50" s="25">
        <f t="shared" si="1"/>
        <v>0</v>
      </c>
      <c r="N50" s="25">
        <f t="shared" si="1"/>
        <v>0</v>
      </c>
      <c r="O50" s="25">
        <f t="shared" si="1"/>
        <v>0</v>
      </c>
      <c r="P50" s="25">
        <f t="shared" si="1"/>
        <v>0</v>
      </c>
      <c r="Q50" s="25">
        <f t="shared" si="1"/>
        <v>0</v>
      </c>
      <c r="R50" s="25">
        <f t="shared" si="1"/>
        <v>0</v>
      </c>
      <c r="S50" s="25"/>
      <c r="T50" s="25">
        <f t="shared" si="1"/>
        <v>0</v>
      </c>
      <c r="U50" s="25"/>
      <c r="V50" s="25">
        <f t="shared" si="1"/>
        <v>0</v>
      </c>
      <c r="W50" s="25"/>
      <c r="X50" s="25"/>
      <c r="Y50" s="25"/>
      <c r="Z50" s="25"/>
      <c r="AA50" s="25"/>
      <c r="AB50" s="25"/>
      <c r="AC50" s="25">
        <f t="shared" si="1"/>
        <v>0</v>
      </c>
    </row>
    <row r="52" spans="1:29" ht="15.75" thickBot="1" x14ac:dyDescent="0.3"/>
    <row r="53" spans="1:29" ht="19.5" thickTop="1" x14ac:dyDescent="0.25">
      <c r="B53" s="7" t="s">
        <v>44</v>
      </c>
      <c r="C53" s="8">
        <f>D50</f>
        <v>0</v>
      </c>
      <c r="F53" s="7" t="s">
        <v>23</v>
      </c>
      <c r="G53" s="13" t="s">
        <v>24</v>
      </c>
      <c r="H53" s="55"/>
      <c r="I53" s="14" t="s">
        <v>25</v>
      </c>
    </row>
    <row r="54" spans="1:29" ht="18.75" x14ac:dyDescent="0.25">
      <c r="B54" s="9" t="s">
        <v>17</v>
      </c>
      <c r="C54" s="8">
        <f>F50</f>
        <v>0</v>
      </c>
      <c r="F54" s="8">
        <v>200</v>
      </c>
      <c r="G54" s="1"/>
      <c r="H54" s="56"/>
      <c r="I54" s="15">
        <f t="shared" ref="I54:I60" si="2">+F54*G54</f>
        <v>0</v>
      </c>
    </row>
    <row r="55" spans="1:29" ht="18.75" x14ac:dyDescent="0.25">
      <c r="B55" s="9" t="s">
        <v>18</v>
      </c>
      <c r="C55" s="10">
        <f>+C53-C54</f>
        <v>0</v>
      </c>
      <c r="F55" s="8">
        <v>100</v>
      </c>
      <c r="G55" s="1"/>
      <c r="H55" s="56"/>
      <c r="I55" s="15">
        <f t="shared" si="2"/>
        <v>0</v>
      </c>
    </row>
    <row r="56" spans="1:29" ht="18.75" x14ac:dyDescent="0.25">
      <c r="B56" s="9" t="s">
        <v>19</v>
      </c>
      <c r="C56" s="10">
        <f>I61</f>
        <v>0</v>
      </c>
      <c r="F56" s="8">
        <v>50</v>
      </c>
      <c r="G56" s="1"/>
      <c r="H56" s="56"/>
      <c r="I56" s="15">
        <f t="shared" si="2"/>
        <v>0</v>
      </c>
    </row>
    <row r="57" spans="1:29" ht="18.75" x14ac:dyDescent="0.25">
      <c r="B57" s="9" t="s">
        <v>20</v>
      </c>
      <c r="C57" s="10">
        <f>IF(C55&lt;C56,C56-C55,0)</f>
        <v>0</v>
      </c>
      <c r="F57" s="8">
        <v>20</v>
      </c>
      <c r="G57" s="1"/>
      <c r="H57" s="56"/>
      <c r="I57" s="15">
        <f t="shared" si="2"/>
        <v>0</v>
      </c>
    </row>
    <row r="58" spans="1:29" ht="18.75" x14ac:dyDescent="0.25">
      <c r="B58" s="9" t="s">
        <v>21</v>
      </c>
      <c r="C58" s="10">
        <f>IF(C55&gt;C56,C55-C56,0)</f>
        <v>0</v>
      </c>
      <c r="F58" s="8">
        <v>10</v>
      </c>
      <c r="G58" s="1"/>
      <c r="H58" s="56"/>
      <c r="I58" s="15">
        <f t="shared" si="2"/>
        <v>0</v>
      </c>
    </row>
    <row r="59" spans="1:29" ht="19.5" thickBot="1" x14ac:dyDescent="0.35">
      <c r="B59" s="11" t="s">
        <v>22</v>
      </c>
      <c r="C59" s="12" t="b">
        <f>C55=C56</f>
        <v>1</v>
      </c>
      <c r="F59" s="8">
        <v>5</v>
      </c>
      <c r="G59" s="1"/>
      <c r="H59" s="56"/>
      <c r="I59" s="15">
        <f t="shared" si="2"/>
        <v>0</v>
      </c>
    </row>
    <row r="60" spans="1:29" ht="20.25" thickTop="1" thickBot="1" x14ac:dyDescent="0.3">
      <c r="F60" s="8">
        <v>1</v>
      </c>
      <c r="G60" s="1"/>
      <c r="H60" s="57"/>
      <c r="I60" s="16">
        <f t="shared" si="2"/>
        <v>0</v>
      </c>
    </row>
    <row r="61" spans="1:29" ht="19.5" thickBot="1" x14ac:dyDescent="0.3">
      <c r="F61" s="189" t="s">
        <v>26</v>
      </c>
      <c r="G61" s="190"/>
      <c r="H61" s="58"/>
      <c r="I61" s="17">
        <f>SUM(I54:I60)</f>
        <v>0</v>
      </c>
    </row>
    <row r="62" spans="1:29" ht="15.75" thickTop="1" x14ac:dyDescent="0.25"/>
  </sheetData>
  <mergeCells count="1">
    <mergeCell ref="F61:G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الاجمالي</vt:lpstr>
      <vt:lpstr>الموردين</vt:lpstr>
      <vt:lpstr>الموردين (2)</vt:lpstr>
      <vt:lpstr>سلف العاملين </vt:lpstr>
      <vt:lpstr>سلف العاملين  (2)</vt:lpstr>
      <vt:lpstr>رواتب </vt:lpstr>
      <vt:lpstr>قائمة دخل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Oday</dc:creator>
  <cp:lastModifiedBy>Mr Oday</cp:lastModifiedBy>
  <cp:lastPrinted>2024-05-26T18:06:26Z</cp:lastPrinted>
  <dcterms:created xsi:type="dcterms:W3CDTF">2024-05-18T15:39:39Z</dcterms:created>
  <dcterms:modified xsi:type="dcterms:W3CDTF">2024-05-26T18:07:52Z</dcterms:modified>
</cp:coreProperties>
</file>